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8448" tabRatio="615" activeTab="1"/>
  </bookViews>
  <sheets>
    <sheet name="остальные на 1.09.2014" sheetId="1" r:id="rId1"/>
    <sheet name="Учителя на 1.09.2014" sheetId="2" r:id="rId2"/>
  </sheets>
  <definedNames/>
  <calcPr fullCalcOnLoad="1"/>
</workbook>
</file>

<file path=xl/sharedStrings.xml><?xml version="1.0" encoding="utf-8"?>
<sst xmlns="http://schemas.openxmlformats.org/spreadsheetml/2006/main" count="311" uniqueCount="214">
  <si>
    <t xml:space="preserve">Отраслевая система оплаты труда </t>
  </si>
  <si>
    <t>№ п/п</t>
  </si>
  <si>
    <t>Фамилия, имя, отчество</t>
  </si>
  <si>
    <t>Должность</t>
  </si>
  <si>
    <t>Итого педагогическая зарплата в месяц (в рублях)</t>
  </si>
  <si>
    <t>Повышающие коээфициенты к БДО</t>
  </si>
  <si>
    <t>Компенсационные выплаты</t>
  </si>
  <si>
    <t>Стимулирующие выплаты</t>
  </si>
  <si>
    <t>Персональный повышающий коэффициентов</t>
  </si>
  <si>
    <t>ФОТ стимулирования</t>
  </si>
  <si>
    <t xml:space="preserve">Повышающий коэффициент за почетное звание
</t>
  </si>
  <si>
    <t>расширение зон обслуживания</t>
  </si>
  <si>
    <t>за проверку письменных работ</t>
  </si>
  <si>
    <t>за классное руководство</t>
  </si>
  <si>
    <t>сумма в месяц</t>
  </si>
  <si>
    <t>сумма</t>
  </si>
  <si>
    <t>Число часов в неделю</t>
  </si>
  <si>
    <t xml:space="preserve">ИТОГО </t>
  </si>
  <si>
    <t>1-4кл</t>
  </si>
  <si>
    <t>5-9кл</t>
  </si>
  <si>
    <t>10-11кл</t>
  </si>
  <si>
    <t>ВСЕГО  заработная плата в месяц (в рублях)</t>
  </si>
  <si>
    <t>ИТОГО</t>
  </si>
  <si>
    <t xml:space="preserve">Директор </t>
  </si>
  <si>
    <t>ИТОГО должностной оклад с учетом повышающих коэффициентов для расчета за часы</t>
  </si>
  <si>
    <t>заработная плата за часы</t>
  </si>
  <si>
    <t>ИТОГО компенсационные выплаты</t>
  </si>
  <si>
    <t>ИТОГО стимулирующие выплаты</t>
  </si>
  <si>
    <t xml:space="preserve"> % от базового должностного оклада</t>
  </si>
  <si>
    <t xml:space="preserve">Базовый должностной отклад ( БДО) по профессиональной квалификационной группе должностей   работников
 </t>
  </si>
  <si>
    <t>Гл.бухгалтер (экономист)</t>
  </si>
  <si>
    <t>Количество учеников</t>
  </si>
  <si>
    <t>педагогический стаж</t>
  </si>
  <si>
    <t>Образование  нименование документа, дата и № диплома</t>
  </si>
  <si>
    <t xml:space="preserve"> вредные условия труда</t>
  </si>
  <si>
    <t>сумма за работу  во вредных условиях</t>
  </si>
  <si>
    <t>доплата за работу в ночное время</t>
  </si>
  <si>
    <t>доплата за работу в праздничные и выходные дни</t>
  </si>
  <si>
    <t>количество часов работы   во вредных условиях</t>
  </si>
  <si>
    <t>размер</t>
  </si>
  <si>
    <t>заведование учебно -опытным  участком; мастерской</t>
  </si>
  <si>
    <t>за обслуживание компьютеров,  внеклассная работа по физкультуре</t>
  </si>
  <si>
    <t>размер  повышения  за вредные условия</t>
  </si>
  <si>
    <t xml:space="preserve"> количество ставок  для работников  работпющих на   педагогических часах </t>
  </si>
  <si>
    <t>Количество ставок  для работающих на должностях</t>
  </si>
  <si>
    <t xml:space="preserve"> Итого заработная плата    для лиц  работающих на должностях</t>
  </si>
  <si>
    <t xml:space="preserve">ИТОГО должностной оклад с учетом повышающих коэффициентов </t>
  </si>
  <si>
    <t xml:space="preserve"> итого заработная плата за педагогические  часы</t>
  </si>
  <si>
    <t>Размер повышения за проверку  тетрадей</t>
  </si>
  <si>
    <t>Размер повышения за классное руководство</t>
  </si>
  <si>
    <t>количество компьюторов</t>
  </si>
  <si>
    <t>количество часов  по проверке  тетрадей</t>
  </si>
  <si>
    <t>Размер повышения за расширение</t>
  </si>
  <si>
    <t>сумма за расширение зон обслуживания</t>
  </si>
  <si>
    <t>Повышающий коэффицент по занимаемой должности</t>
  </si>
  <si>
    <t>Сумма   (руб.коп)</t>
  </si>
  <si>
    <t>количество часов родного языка</t>
  </si>
  <si>
    <t>Размер  повышения</t>
  </si>
  <si>
    <t xml:space="preserve">Повышающий коэффициент за почетное звание  (сумма  руб.коп.)
</t>
  </si>
  <si>
    <t>размер увеличения за вредные условия</t>
  </si>
  <si>
    <t>за заведование кабинетом</t>
  </si>
  <si>
    <t>Профессианально квалификационная группа   по должности</t>
  </si>
  <si>
    <t>Квалификационный уровень сотрудника</t>
  </si>
  <si>
    <t xml:space="preserve"> Повышающий коэффициент за квалификационную категорию  медсестрам</t>
  </si>
  <si>
    <t>Повышающий коэффициент за классность водителям</t>
  </si>
  <si>
    <r>
      <t xml:space="preserve">Присвоенные категории   дата присвоения  и № приказа     </t>
    </r>
    <r>
      <rPr>
        <b/>
        <sz val="11"/>
        <rFont val="Arial Cyr"/>
        <family val="0"/>
      </rPr>
      <t xml:space="preserve"> </t>
    </r>
  </si>
  <si>
    <t xml:space="preserve"> Повышающий коэффициент по учреждению (сельская местность25%)(руб.коп)</t>
  </si>
  <si>
    <t>ВСЕГО  заработная плата в месяц+ ФОТ стимулир-я  (руб.коп)</t>
  </si>
  <si>
    <t xml:space="preserve"> Всего  заработная плата</t>
  </si>
  <si>
    <t xml:space="preserve"> Повышающий коэффициент по учреждению (сельская местность)</t>
  </si>
  <si>
    <t>Наименование преподаваемого предмета</t>
  </si>
  <si>
    <t xml:space="preserve"> Повышающий коэффициент по учреждению                     (за работу в ДДУ с детьми  тяжелыми  нарушениями речи)       (руб.коп)</t>
  </si>
  <si>
    <t>Число часов в неделю для педработников работающих на педставках</t>
  </si>
  <si>
    <t>Повышающий коэффициент по учреждению  (за работу в лицеях, гимназиях)</t>
  </si>
  <si>
    <t xml:space="preserve">Базовый должностной отклад ( БДО) по профессиональной квалификационной группе должностей   работников. Установленный  должностной оклад руководителя, заместителя руководителя,
 </t>
  </si>
  <si>
    <r>
      <t>Размер персонально повышающего коэффициента от базового должностного оклада
(</t>
    </r>
    <r>
      <rPr>
        <b/>
        <sz val="8"/>
        <rFont val="Arial Cyr"/>
        <family val="0"/>
      </rPr>
      <t>устанавливается если гр46 меньше гр47</t>
    </r>
    <r>
      <rPr>
        <sz val="10"/>
        <rFont val="Arial Cyr"/>
        <family val="0"/>
      </rPr>
      <t>)</t>
    </r>
  </si>
  <si>
    <r>
      <t xml:space="preserve">Размер персонально повышающего коэффициента от базового должностного оклада
</t>
    </r>
    <r>
      <rPr>
        <b/>
        <sz val="11"/>
        <rFont val="Arial Cyr"/>
        <family val="0"/>
      </rPr>
      <t>(</t>
    </r>
    <r>
      <rPr>
        <b/>
        <sz val="8"/>
        <rFont val="Arial Cyr"/>
        <family val="0"/>
      </rPr>
      <t>устанавливается если гр39 меньше гр 40</t>
    </r>
    <r>
      <rPr>
        <b/>
        <sz val="11"/>
        <rFont val="Arial Cyr"/>
        <family val="0"/>
      </rPr>
      <t>)</t>
    </r>
  </si>
  <si>
    <t xml:space="preserve">              За  преподавание  национального языка  15%</t>
  </si>
  <si>
    <t>Итого</t>
  </si>
  <si>
    <r>
      <t xml:space="preserve"> % от базового должностного оклада     </t>
    </r>
    <r>
      <rPr>
        <b/>
        <sz val="11"/>
        <color indexed="10"/>
        <rFont val="Arial Cyr"/>
        <family val="0"/>
      </rPr>
      <t>(согласно  положения по стимулированию учреждения)</t>
    </r>
  </si>
  <si>
    <t xml:space="preserve">Присвоенные категории  у специалистов   дата присвоения  и № приказа      </t>
  </si>
  <si>
    <t>библиотекарь</t>
  </si>
  <si>
    <t>Нумерация класса комплекта</t>
  </si>
  <si>
    <t xml:space="preserve">ВСЕГО  заработная плата в месяц+ ФОТ стимулир-я  (руб.коп.) </t>
  </si>
  <si>
    <t>Сумма</t>
  </si>
  <si>
    <t>Заработная плата на   1.01.2009г.  в пересчете на фактически занятые ставки на 1.09.2009 г.</t>
  </si>
  <si>
    <t>за интенсивность (пом. воспитателя в ДОУ)</t>
  </si>
  <si>
    <t>Елисеева Нина Николаевна</t>
  </si>
  <si>
    <t xml:space="preserve">учитель </t>
  </si>
  <si>
    <t>Валуева Алина Владимировна</t>
  </si>
  <si>
    <t>Курчатова Лидия Васильевна</t>
  </si>
  <si>
    <t>МГУ Диплом ЖВ №878872 от (03.06. 1981г.)</t>
  </si>
  <si>
    <t>МГПИ Диплом ЭВ №586436 от (27.06. 1996г)</t>
  </si>
  <si>
    <t>МГПИ Диплом ПВ №467009 от (14.07. 1988г)</t>
  </si>
  <si>
    <t>нач. классы</t>
  </si>
  <si>
    <t xml:space="preserve">Милушова Светлана Васильевна </t>
  </si>
  <si>
    <t>МГПИ Диплом МВ №427375 от (08.07. 1986г)</t>
  </si>
  <si>
    <t>Пянзина Мария Владимировна</t>
  </si>
  <si>
    <t>учитель</t>
  </si>
  <si>
    <t>МГУ Диплом Я №387046 от (27,06, 1973г)</t>
  </si>
  <si>
    <t>Чекмарева Елена Ильинична</t>
  </si>
  <si>
    <t>МГПИ Диплом МВ №221075 от (05,07, 1985г)</t>
  </si>
  <si>
    <t>Сермавбрина Елена Петровна</t>
  </si>
  <si>
    <t>МГУ Диплом ФВ №418484 от (28.06. 1991г)</t>
  </si>
  <si>
    <t>Чикарева Нина Викторовна</t>
  </si>
  <si>
    <t>Зуб.Пол.педучилище РТ №097899 от (28.06. 1991г)</t>
  </si>
  <si>
    <t>Курчатова Вера Михайловна</t>
  </si>
  <si>
    <t>Зуб.Пол.педучилище РТ №097836 от (22.06. 1991г)</t>
  </si>
  <si>
    <t>труд   физ-ра</t>
  </si>
  <si>
    <t xml:space="preserve">Елисеева Нина Николаевна </t>
  </si>
  <si>
    <t xml:space="preserve">директор </t>
  </si>
  <si>
    <t>зам. директора по УВР</t>
  </si>
  <si>
    <t>старшая вожатая</t>
  </si>
  <si>
    <t>Саламатникова Валентина Павловна</t>
  </si>
  <si>
    <t>повар</t>
  </si>
  <si>
    <t xml:space="preserve">Щукина Валентина Никоноровна </t>
  </si>
  <si>
    <t>техничка</t>
  </si>
  <si>
    <t>Юркова Любовь Михайловна</t>
  </si>
  <si>
    <t>Пирогов Иван Егорович</t>
  </si>
  <si>
    <t>оператор</t>
  </si>
  <si>
    <t>сторож</t>
  </si>
  <si>
    <t>рабоч. по обсл. Здания</t>
  </si>
  <si>
    <t>среднее</t>
  </si>
  <si>
    <t>Горланова Валентина Сергеевна</t>
  </si>
  <si>
    <t>Горланова Галина Васильевна</t>
  </si>
  <si>
    <t>Щукин Степан Алексеевич</t>
  </si>
  <si>
    <t>доплата за учебники 6%</t>
  </si>
  <si>
    <t>внеклассная  работа</t>
  </si>
  <si>
    <t>Показатели на начало учебного года</t>
  </si>
  <si>
    <t>1-4</t>
  </si>
  <si>
    <t>5-9</t>
  </si>
  <si>
    <t>10-11</t>
  </si>
  <si>
    <t>ТАРИФИКАЦИОННЫЙ СПИСОК</t>
  </si>
  <si>
    <t>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</si>
  <si>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УТВЕРЖДАЮ</t>
  </si>
  <si>
    <t>Согласовано</t>
  </si>
  <si>
    <t>Общее число недельных часов по тарификации</t>
  </si>
  <si>
    <t>на</t>
  </si>
  <si>
    <t>Начальник упраления по социальной работе</t>
  </si>
  <si>
    <t>администрации Зубово-Полянского муниципального</t>
  </si>
  <si>
    <t>района</t>
  </si>
  <si>
    <t>И.А.Степушкин</t>
  </si>
  <si>
    <t>Начальник управления по социальной работе</t>
  </si>
  <si>
    <t>8</t>
  </si>
  <si>
    <t xml:space="preserve">10 - </t>
  </si>
  <si>
    <t xml:space="preserve">11 - </t>
  </si>
  <si>
    <t>МГПИ Диплом ИВ №445771 от (06.07.1983г.)</t>
  </si>
  <si>
    <r>
      <t xml:space="preserve">Местонахождение и адрес школы </t>
    </r>
    <r>
      <rPr>
        <b/>
        <u val="single"/>
        <sz val="10"/>
        <rFont val="Arial"/>
        <family val="2"/>
      </rPr>
      <t>РМ Зубово-Полянский район с. Каргал</t>
    </r>
  </si>
  <si>
    <t xml:space="preserve">Директор школы                                                                                       Н.Н.Елисеева                                            </t>
  </si>
  <si>
    <t>нач. классы, музыка</t>
  </si>
  <si>
    <t>1 категория 1,06,2010 №654 по МО РМ</t>
  </si>
  <si>
    <t>Казеева Елена Викторовна</t>
  </si>
  <si>
    <t xml:space="preserve">русский язык </t>
  </si>
  <si>
    <t xml:space="preserve">1 категория       Пр.№ 1605 по МО РМ от 23.12.2010г. </t>
  </si>
  <si>
    <t>2 категория       Пр.№ 1480 по МО РМ от 24.11.2010г.</t>
  </si>
  <si>
    <t>3</t>
  </si>
  <si>
    <t>1 - 11</t>
  </si>
  <si>
    <t>Наименование учреждения_______________МБОУ "Каргальская основная общеобразовательная школа"________________________</t>
  </si>
  <si>
    <r>
      <t xml:space="preserve">Название школы </t>
    </r>
    <r>
      <rPr>
        <b/>
        <u val="single"/>
        <sz val="10"/>
        <rFont val="Arial"/>
        <family val="2"/>
      </rPr>
      <t>МБОУ "Каргальская основная общеобразовательная школа"</t>
    </r>
  </si>
  <si>
    <t>Наименование учреждения  МБОУ "Каргальская ООШ"</t>
  </si>
  <si>
    <t>русский язык,   англ. язык,</t>
  </si>
  <si>
    <t xml:space="preserve">родной язык </t>
  </si>
  <si>
    <t>Дергачева Александра Семёновна</t>
  </si>
  <si>
    <t>матем., физика</t>
  </si>
  <si>
    <t>МГПИ Диплом Г-1 № 646523 от 07.07.1978г.</t>
  </si>
  <si>
    <t>1 категория         пр.№ 790  по МО РМ        от 13.06.2012г.</t>
  </si>
  <si>
    <t>Бычков Юрий Алексеевич</t>
  </si>
  <si>
    <t>средне-техническое</t>
  </si>
  <si>
    <t>средне-специальное</t>
  </si>
  <si>
    <t xml:space="preserve">          МО РМ пр№494 от 26.04.2011</t>
  </si>
  <si>
    <t xml:space="preserve">               МО РМ пр№494 от 26.04.2011</t>
  </si>
  <si>
    <t xml:space="preserve">              МО РМ пр№494 от 26.04.2011</t>
  </si>
  <si>
    <t xml:space="preserve">              МО РМ пр№494 от 26.04.2011        </t>
  </si>
  <si>
    <t>Утверждаю</t>
  </si>
  <si>
    <t>Директор МБОУ "Каргальская ООШ"</t>
  </si>
  <si>
    <t>Н.Н.Елисеева</t>
  </si>
  <si>
    <t xml:space="preserve"> 1- 2ч</t>
  </si>
  <si>
    <t>Зуб.Пол.педучилище СТ № 715217 от 30.06.1993г.</t>
  </si>
  <si>
    <t>МО РМ пр №494 от 26.04.2011</t>
  </si>
  <si>
    <t>Мурзина Людмила  Степановна</t>
  </si>
  <si>
    <t>бухгалтер</t>
  </si>
  <si>
    <t>Число классов на 1 сентября</t>
  </si>
  <si>
    <t>Число классов-комплектов на 1 сентября</t>
  </si>
  <si>
    <t>Число учащихся на 1 сентября</t>
  </si>
  <si>
    <t>1</t>
  </si>
  <si>
    <t>6</t>
  </si>
  <si>
    <t>25</t>
  </si>
  <si>
    <t>33</t>
  </si>
  <si>
    <t>2 - 2ч</t>
  </si>
  <si>
    <t>3 - 0ч</t>
  </si>
  <si>
    <t>4 - 4ч</t>
  </si>
  <si>
    <t>5- 7 ч</t>
  </si>
  <si>
    <t>6 - 5ч</t>
  </si>
  <si>
    <t>7 - 4 ч</t>
  </si>
  <si>
    <t>8 -5 ч</t>
  </si>
  <si>
    <t>9 - 4 ч</t>
  </si>
  <si>
    <t>Тарификационный список педагогических работников (учителей)  на 1 сентября 2014г.</t>
  </si>
  <si>
    <t>1 сентября</t>
  </si>
  <si>
    <t xml:space="preserve">  2014 г.</t>
  </si>
  <si>
    <t>матем.</t>
  </si>
  <si>
    <t>пр №11 от 28.03.2014</t>
  </si>
  <si>
    <t>Тарификационный список педагогических работников не осуществляющих учебный процесс, других работников на  1 сентября 2014г.(за исключением  учителей общеобразовательных учреждений)</t>
  </si>
  <si>
    <t>Вознагрождение за классное руководство</t>
  </si>
  <si>
    <t>Методлитература</t>
  </si>
  <si>
    <t>воспитатель дошкольной группы</t>
  </si>
  <si>
    <t>36,5</t>
  </si>
  <si>
    <t>164</t>
  </si>
  <si>
    <t>200,5</t>
  </si>
  <si>
    <t>Парамонова Татьяна Ивановна</t>
  </si>
  <si>
    <t xml:space="preserve"> МГПИ Диплом Г-1  №433815 от (06.07.1982г.)</t>
  </si>
  <si>
    <t>1 категория Пр.№716 по МО РМ от 27.06.2011г.</t>
  </si>
  <si>
    <t>история, географ, общесвозн, ИКМК, МХК, ИКТ</t>
  </si>
  <si>
    <t>химия, биология, рисование, ОБЖ</t>
  </si>
  <si>
    <t>родной язык,  биология,  русск.яз, ИКМК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</si>
</sst>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color indexed="10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2" fontId="3" fillId="0" borderId="16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34" borderId="13" xfId="0" applyFont="1" applyFill="1" applyBorder="1" applyAlignment="1">
      <alignment vertical="center" textRotation="90" wrapText="1"/>
    </xf>
    <xf numFmtId="2" fontId="2" fillId="35" borderId="16" xfId="0" applyNumberFormat="1" applyFont="1" applyFill="1" applyBorder="1" applyAlignment="1">
      <alignment wrapText="1"/>
    </xf>
    <xf numFmtId="4" fontId="4" fillId="0" borderId="19" xfId="0" applyNumberFormat="1" applyFont="1" applyBorder="1" applyAlignment="1">
      <alignment vertical="center" textRotation="90" wrapText="1"/>
    </xf>
    <xf numFmtId="0" fontId="3" fillId="0" borderId="0" xfId="0" applyFont="1" applyAlignment="1">
      <alignment horizontal="center"/>
    </xf>
    <xf numFmtId="0" fontId="3" fillId="34" borderId="13" xfId="0" applyFont="1" applyFill="1" applyBorder="1" applyAlignment="1">
      <alignment horizontal="center" vertical="center" textRotation="90" wrapText="1"/>
    </xf>
    <xf numFmtId="4" fontId="4" fillId="34" borderId="19" xfId="0" applyNumberFormat="1" applyFont="1" applyFill="1" applyBorder="1" applyAlignment="1">
      <alignment vertical="center" textRotation="90" wrapText="1"/>
    </xf>
    <xf numFmtId="4" fontId="3" fillId="34" borderId="13" xfId="0" applyNumberFormat="1" applyFont="1" applyFill="1" applyBorder="1" applyAlignment="1">
      <alignment vertical="center" textRotation="90" wrapText="1"/>
    </xf>
    <xf numFmtId="0" fontId="2" fillId="34" borderId="16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4" fontId="4" fillId="0" borderId="20" xfId="0" applyNumberFormat="1" applyFont="1" applyBorder="1" applyAlignment="1">
      <alignment vertical="center" textRotation="90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vertical="center" textRotation="90" wrapText="1"/>
    </xf>
    <xf numFmtId="4" fontId="4" fillId="0" borderId="21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vertical="center" textRotation="90" wrapText="1"/>
    </xf>
    <xf numFmtId="4" fontId="4" fillId="0" borderId="16" xfId="0" applyNumberFormat="1" applyFont="1" applyBorder="1" applyAlignment="1">
      <alignment vertical="center" textRotation="90" wrapText="1"/>
    </xf>
    <xf numFmtId="0" fontId="2" fillId="36" borderId="14" xfId="0" applyFont="1" applyFill="1" applyBorder="1" applyAlignment="1">
      <alignment horizontal="center" wrapText="1"/>
    </xf>
    <xf numFmtId="2" fontId="2" fillId="36" borderId="16" xfId="0" applyNumberFormat="1" applyFont="1" applyFill="1" applyBorder="1" applyAlignment="1">
      <alignment wrapText="1"/>
    </xf>
    <xf numFmtId="9" fontId="2" fillId="0" borderId="16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2" fontId="3" fillId="37" borderId="16" xfId="0" applyNumberFormat="1" applyFont="1" applyFill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2" fontId="3" fillId="35" borderId="16" xfId="0" applyNumberFormat="1" applyFont="1" applyFill="1" applyBorder="1" applyAlignment="1">
      <alignment wrapText="1"/>
    </xf>
    <xf numFmtId="2" fontId="3" fillId="36" borderId="16" xfId="0" applyNumberFormat="1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36" borderId="16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38" borderId="15" xfId="0" applyFont="1" applyFill="1" applyBorder="1" applyAlignment="1">
      <alignment wrapText="1"/>
    </xf>
    <xf numFmtId="0" fontId="2" fillId="38" borderId="16" xfId="0" applyFont="1" applyFill="1" applyBorder="1" applyAlignment="1">
      <alignment wrapText="1"/>
    </xf>
    <xf numFmtId="0" fontId="2" fillId="38" borderId="16" xfId="0" applyFont="1" applyFill="1" applyBorder="1" applyAlignment="1">
      <alignment/>
    </xf>
    <xf numFmtId="0" fontId="2" fillId="38" borderId="0" xfId="0" applyFont="1" applyFill="1" applyBorder="1" applyAlignment="1">
      <alignment wrapText="1"/>
    </xf>
    <xf numFmtId="0" fontId="0" fillId="38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2" fontId="2" fillId="0" borderId="16" xfId="0" applyNumberFormat="1" applyFont="1" applyFill="1" applyBorder="1" applyAlignment="1">
      <alignment wrapText="1"/>
    </xf>
    <xf numFmtId="1" fontId="2" fillId="0" borderId="16" xfId="0" applyNumberFormat="1" applyFont="1" applyFill="1" applyBorder="1" applyAlignment="1">
      <alignment wrapText="1"/>
    </xf>
    <xf numFmtId="2" fontId="3" fillId="0" borderId="16" xfId="0" applyNumberFormat="1" applyFont="1" applyFill="1" applyBorder="1" applyAlignment="1">
      <alignment wrapText="1"/>
    </xf>
    <xf numFmtId="164" fontId="2" fillId="0" borderId="16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0" fillId="0" borderId="20" xfId="0" applyNumberFormat="1" applyBorder="1" applyAlignment="1">
      <alignment vertical="center" textRotation="90" wrapText="1"/>
    </xf>
    <xf numFmtId="49" fontId="7" fillId="0" borderId="17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 indent="9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7" fillId="0" borderId="22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2" fontId="12" fillId="0" borderId="0" xfId="0" applyNumberFormat="1" applyFont="1" applyAlignment="1">
      <alignment/>
    </xf>
    <xf numFmtId="0" fontId="11" fillId="0" borderId="16" xfId="0" applyFont="1" applyBorder="1" applyAlignment="1">
      <alignment wrapText="1"/>
    </xf>
    <xf numFmtId="0" fontId="1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38" borderId="16" xfId="0" applyNumberFormat="1" applyFont="1" applyFill="1" applyBorder="1" applyAlignment="1">
      <alignment wrapText="1"/>
    </xf>
    <xf numFmtId="164" fontId="3" fillId="36" borderId="16" xfId="0" applyNumberFormat="1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2" fillId="6" borderId="16" xfId="0" applyFont="1" applyFill="1" applyBorder="1" applyAlignment="1">
      <alignment wrapText="1"/>
    </xf>
    <xf numFmtId="0" fontId="2" fillId="6" borderId="16" xfId="0" applyFont="1" applyFill="1" applyBorder="1" applyAlignment="1">
      <alignment/>
    </xf>
    <xf numFmtId="0" fontId="2" fillId="6" borderId="17" xfId="0" applyFont="1" applyFill="1" applyBorder="1" applyAlignment="1">
      <alignment wrapText="1"/>
    </xf>
    <xf numFmtId="2" fontId="2" fillId="6" borderId="16" xfId="0" applyNumberFormat="1" applyFont="1" applyFill="1" applyBorder="1" applyAlignment="1">
      <alignment wrapText="1"/>
    </xf>
    <xf numFmtId="1" fontId="2" fillId="6" borderId="16" xfId="0" applyNumberFormat="1" applyFont="1" applyFill="1" applyBorder="1" applyAlignment="1">
      <alignment wrapText="1"/>
    </xf>
    <xf numFmtId="2" fontId="3" fillId="6" borderId="16" xfId="0" applyNumberFormat="1" applyFont="1" applyFill="1" applyBorder="1" applyAlignment="1">
      <alignment wrapText="1"/>
    </xf>
    <xf numFmtId="164" fontId="2" fillId="6" borderId="16" xfId="0" applyNumberFormat="1" applyFont="1" applyFill="1" applyBorder="1" applyAlignment="1">
      <alignment wrapText="1"/>
    </xf>
    <xf numFmtId="0" fontId="0" fillId="6" borderId="0" xfId="0" applyFill="1" applyAlignment="1">
      <alignment/>
    </xf>
    <xf numFmtId="0" fontId="2" fillId="6" borderId="15" xfId="0" applyFont="1" applyFill="1" applyBorder="1" applyAlignment="1">
      <alignment wrapText="1"/>
    </xf>
    <xf numFmtId="14" fontId="2" fillId="6" borderId="16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vertical="center" textRotation="90" wrapText="1"/>
    </xf>
    <xf numFmtId="4" fontId="4" fillId="0" borderId="24" xfId="0" applyNumberFormat="1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justify" vertical="distributed" wrapText="1"/>
    </xf>
    <xf numFmtId="0" fontId="3" fillId="0" borderId="13" xfId="0" applyFont="1" applyBorder="1" applyAlignment="1">
      <alignment horizontal="justify" vertical="distributed" wrapText="1"/>
    </xf>
    <xf numFmtId="0" fontId="3" fillId="0" borderId="2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4" fontId="3" fillId="34" borderId="20" xfId="0" applyNumberFormat="1" applyFont="1" applyFill="1" applyBorder="1" applyAlignment="1">
      <alignment horizontal="center" vertical="center" textRotation="90" wrapText="1"/>
    </xf>
    <xf numFmtId="4" fontId="3" fillId="34" borderId="13" xfId="0" applyNumberFormat="1" applyFont="1" applyFill="1" applyBorder="1" applyAlignment="1">
      <alignment horizontal="center" vertical="center" textRotation="90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textRotation="90" wrapText="1"/>
    </xf>
    <xf numFmtId="4" fontId="2" fillId="0" borderId="24" xfId="0" applyNumberFormat="1" applyFont="1" applyBorder="1" applyAlignment="1">
      <alignment horizontal="center" vertical="center" textRotation="90" wrapText="1"/>
    </xf>
    <xf numFmtId="0" fontId="4" fillId="35" borderId="20" xfId="0" applyFont="1" applyFill="1" applyBorder="1" applyAlignment="1">
      <alignment horizontal="center" textRotation="90" wrapText="1"/>
    </xf>
    <xf numFmtId="0" fontId="4" fillId="35" borderId="19" xfId="0" applyFont="1" applyFill="1" applyBorder="1" applyAlignment="1">
      <alignment horizontal="center" textRotation="90" wrapText="1"/>
    </xf>
    <xf numFmtId="0" fontId="4" fillId="35" borderId="24" xfId="0" applyFont="1" applyFill="1" applyBorder="1" applyAlignment="1">
      <alignment horizontal="center" textRotation="90" wrapText="1"/>
    </xf>
    <xf numFmtId="0" fontId="3" fillId="0" borderId="16" xfId="0" applyFont="1" applyBorder="1" applyAlignment="1">
      <alignment horizontal="center" wrapText="1"/>
    </xf>
    <xf numFmtId="0" fontId="3" fillId="36" borderId="20" xfId="0" applyFont="1" applyFill="1" applyBorder="1" applyAlignment="1">
      <alignment horizontal="center" textRotation="90" wrapText="1"/>
    </xf>
    <xf numFmtId="0" fontId="3" fillId="36" borderId="19" xfId="0" applyFont="1" applyFill="1" applyBorder="1" applyAlignment="1">
      <alignment horizontal="center" textRotation="90" wrapText="1"/>
    </xf>
    <xf numFmtId="0" fontId="3" fillId="36" borderId="24" xfId="0" applyFont="1" applyFill="1" applyBorder="1" applyAlignment="1">
      <alignment horizontal="center" textRotation="90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distributed" wrapText="1"/>
    </xf>
    <xf numFmtId="4" fontId="4" fillId="0" borderId="13" xfId="0" applyNumberFormat="1" applyFont="1" applyBorder="1" applyAlignment="1">
      <alignment horizontal="center" vertical="distributed" wrapText="1"/>
    </xf>
    <xf numFmtId="4" fontId="4" fillId="0" borderId="21" xfId="0" applyNumberFormat="1" applyFont="1" applyBorder="1" applyAlignment="1">
      <alignment horizontal="justify" vertical="distributed" wrapText="1"/>
    </xf>
    <xf numFmtId="4" fontId="4" fillId="0" borderId="17" xfId="0" applyNumberFormat="1" applyFont="1" applyBorder="1" applyAlignment="1">
      <alignment horizontal="justify" vertical="distributed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37" borderId="20" xfId="0" applyNumberFormat="1" applyFont="1" applyFill="1" applyBorder="1" applyAlignment="1">
      <alignment horizontal="center" vertical="center" textRotation="90" wrapText="1"/>
    </xf>
    <xf numFmtId="4" fontId="4" fillId="37" borderId="24" xfId="0" applyNumberFormat="1" applyFont="1" applyFill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36" borderId="20" xfId="0" applyFont="1" applyFill="1" applyBorder="1" applyAlignment="1">
      <alignment horizontal="center" vertical="center" textRotation="90" wrapText="1"/>
    </xf>
    <xf numFmtId="0" fontId="4" fillId="36" borderId="19" xfId="0" applyFont="1" applyFill="1" applyBorder="1" applyAlignment="1">
      <alignment horizontal="center" vertical="center" textRotation="90" wrapText="1"/>
    </xf>
    <xf numFmtId="0" fontId="4" fillId="36" borderId="13" xfId="0" applyFont="1" applyFill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textRotation="90" wrapText="1"/>
    </xf>
    <xf numFmtId="0" fontId="3" fillId="34" borderId="19" xfId="0" applyFont="1" applyFill="1" applyBorder="1" applyAlignment="1">
      <alignment horizontal="center" textRotation="90" wrapText="1"/>
    </xf>
    <xf numFmtId="0" fontId="3" fillId="34" borderId="13" xfId="0" applyFont="1" applyFill="1" applyBorder="1" applyAlignment="1">
      <alignment horizont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distributed" wrapText="1"/>
    </xf>
    <xf numFmtId="0" fontId="3" fillId="0" borderId="19" xfId="0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distributed" wrapText="1"/>
    </xf>
    <xf numFmtId="0" fontId="3" fillId="34" borderId="31" xfId="0" applyFont="1" applyFill="1" applyBorder="1" applyAlignment="1">
      <alignment horizont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textRotation="90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textRotation="90" wrapText="1"/>
    </xf>
    <xf numFmtId="0" fontId="4" fillId="36" borderId="19" xfId="0" applyFont="1" applyFill="1" applyBorder="1" applyAlignment="1">
      <alignment horizontal="center" textRotation="90" wrapText="1"/>
    </xf>
    <xf numFmtId="0" fontId="4" fillId="36" borderId="24" xfId="0" applyFont="1" applyFill="1" applyBorder="1" applyAlignment="1">
      <alignment horizontal="center" textRotation="90" wrapText="1"/>
    </xf>
    <xf numFmtId="0" fontId="4" fillId="0" borderId="16" xfId="0" applyFont="1" applyBorder="1" applyAlignment="1">
      <alignment horizontal="center" wrapText="1"/>
    </xf>
    <xf numFmtId="0" fontId="4" fillId="36" borderId="20" xfId="0" applyFont="1" applyFill="1" applyBorder="1" applyAlignment="1">
      <alignment horizontal="justify" vertical="distributed" wrapText="1"/>
    </xf>
    <xf numFmtId="0" fontId="4" fillId="36" borderId="19" xfId="0" applyFont="1" applyFill="1" applyBorder="1" applyAlignment="1">
      <alignment horizontal="justify" vertical="distributed" wrapText="1"/>
    </xf>
    <xf numFmtId="0" fontId="4" fillId="36" borderId="24" xfId="0" applyFont="1" applyFill="1" applyBorder="1" applyAlignment="1">
      <alignment horizontal="justify" vertical="distributed" wrapText="1"/>
    </xf>
    <xf numFmtId="4" fontId="0" fillId="0" borderId="20" xfId="0" applyNumberFormat="1" applyFont="1" applyBorder="1" applyAlignment="1">
      <alignment horizontal="center" vertical="center" textRotation="90" wrapText="1"/>
    </xf>
    <xf numFmtId="4" fontId="0" fillId="0" borderId="24" xfId="0" applyNumberFormat="1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justify" vertical="distributed" wrapText="1"/>
    </xf>
    <xf numFmtId="0" fontId="4" fillId="0" borderId="13" xfId="0" applyFont="1" applyBorder="1" applyAlignment="1">
      <alignment horizontal="justify" vertical="distributed" wrapText="1"/>
    </xf>
    <xf numFmtId="0" fontId="4" fillId="0" borderId="2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textRotation="90" wrapText="1"/>
    </xf>
    <xf numFmtId="0" fontId="4" fillId="0" borderId="13" xfId="0" applyFont="1" applyBorder="1" applyAlignment="1">
      <alignment horizontal="justify" vertical="center" textRotation="90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textRotation="90" wrapText="1"/>
    </xf>
    <xf numFmtId="0" fontId="2" fillId="34" borderId="19" xfId="0" applyFont="1" applyFill="1" applyBorder="1" applyAlignment="1">
      <alignment horizontal="center" textRotation="90" wrapText="1"/>
    </xf>
    <xf numFmtId="0" fontId="2" fillId="34" borderId="36" xfId="0" applyFont="1" applyFill="1" applyBorder="1" applyAlignment="1">
      <alignment horizontal="center" textRotation="90" wrapText="1"/>
    </xf>
    <xf numFmtId="0" fontId="2" fillId="34" borderId="31" xfId="0" applyFont="1" applyFill="1" applyBorder="1" applyAlignment="1">
      <alignment horizontal="left" textRotation="90" wrapText="1"/>
    </xf>
    <xf numFmtId="0" fontId="2" fillId="34" borderId="19" xfId="0" applyFont="1" applyFill="1" applyBorder="1" applyAlignment="1">
      <alignment horizontal="left" textRotation="90" wrapText="1"/>
    </xf>
    <xf numFmtId="0" fontId="2" fillId="34" borderId="13" xfId="0" applyFont="1" applyFill="1" applyBorder="1" applyAlignment="1">
      <alignment horizontal="left" textRotation="90" wrapText="1"/>
    </xf>
    <xf numFmtId="0" fontId="2" fillId="34" borderId="31" xfId="0" applyFont="1" applyFill="1" applyBorder="1" applyAlignment="1">
      <alignment horizontal="center" textRotation="90" wrapText="1"/>
    </xf>
    <xf numFmtId="0" fontId="2" fillId="34" borderId="13" xfId="0" applyFont="1" applyFill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28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63"/>
  <sheetViews>
    <sheetView zoomScale="90" zoomScaleNormal="90" zoomScalePageLayoutView="0" workbookViewId="0" topLeftCell="A1">
      <pane xSplit="2" topLeftCell="AG1" activePane="topRight" state="frozen"/>
      <selection pane="topLeft" activeCell="A1" sqref="A1"/>
      <selection pane="topRight" activeCell="A19" sqref="A19:A21"/>
    </sheetView>
  </sheetViews>
  <sheetFormatPr defaultColWidth="9.00390625" defaultRowHeight="12.75"/>
  <cols>
    <col min="1" max="1" width="49.50390625" style="0" customWidth="1"/>
    <col min="2" max="2" width="32.875" style="0" customWidth="1"/>
    <col min="4" max="4" width="41.50390625" style="0" customWidth="1"/>
    <col min="5" max="5" width="20.375" style="0" customWidth="1"/>
    <col min="6" max="6" width="13.50390625" style="0" customWidth="1"/>
    <col min="7" max="7" width="16.50390625" style="0" customWidth="1"/>
    <col min="38" max="38" width="11.50390625" style="0" customWidth="1"/>
    <col min="39" max="39" width="14.125" style="0" customWidth="1"/>
    <col min="42" max="42" width="11.125" style="0" customWidth="1"/>
    <col min="46" max="46" width="12.50390625" style="0" customWidth="1"/>
  </cols>
  <sheetData>
    <row r="2" spans="1:42" ht="15">
      <c r="A2" s="94" t="s">
        <v>135</v>
      </c>
      <c r="B2" s="94"/>
      <c r="AP2" s="94" t="s">
        <v>173</v>
      </c>
    </row>
    <row r="3" spans="1:2" ht="15">
      <c r="A3" s="94"/>
      <c r="B3" s="94"/>
    </row>
    <row r="4" spans="1:42" ht="15">
      <c r="A4" s="94" t="s">
        <v>142</v>
      </c>
      <c r="B4" s="94"/>
      <c r="AO4" s="94" t="s">
        <v>174</v>
      </c>
      <c r="AP4" s="94"/>
    </row>
    <row r="5" spans="1:2" ht="15">
      <c r="A5" s="94" t="s">
        <v>139</v>
      </c>
      <c r="B5" s="94"/>
    </row>
    <row r="6" spans="1:2" ht="15">
      <c r="A6" s="94" t="s">
        <v>140</v>
      </c>
      <c r="B6" s="94"/>
    </row>
    <row r="7" spans="1:2" ht="15">
      <c r="A7" s="94"/>
      <c r="B7" s="94"/>
    </row>
    <row r="8" spans="1:43" ht="15">
      <c r="A8" s="94"/>
      <c r="B8" s="94" t="s">
        <v>141</v>
      </c>
      <c r="AQ8" s="94" t="s">
        <v>175</v>
      </c>
    </row>
    <row r="9" spans="1:2" ht="15">
      <c r="A9" s="94"/>
      <c r="B9" s="94"/>
    </row>
    <row r="10" spans="1:2" ht="15">
      <c r="A10" s="94"/>
      <c r="B10" s="94"/>
    </row>
    <row r="11" spans="1:2" ht="15">
      <c r="A11" s="94"/>
      <c r="B11" s="94"/>
    </row>
    <row r="12" spans="1:2" ht="15">
      <c r="A12" s="94"/>
      <c r="B12" s="94"/>
    </row>
    <row r="14" spans="1:46" ht="13.5">
      <c r="A14" s="3"/>
      <c r="B14" s="4" t="s">
        <v>201</v>
      </c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34"/>
    </row>
    <row r="15" spans="1:46" ht="13.5">
      <c r="A15" s="61"/>
      <c r="B15" s="171" t="s">
        <v>159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34"/>
    </row>
    <row r="16" spans="1:46" ht="13.5">
      <c r="A16" s="3"/>
      <c r="B16" s="172"/>
      <c r="C16" s="172"/>
      <c r="D16" s="172"/>
      <c r="E16" s="172"/>
      <c r="F16" s="26"/>
      <c r="G16" s="2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34"/>
    </row>
    <row r="17" spans="1:46" ht="13.5">
      <c r="A17" s="5"/>
      <c r="B17" s="5"/>
      <c r="C17" s="5"/>
      <c r="D17" s="5"/>
      <c r="E17" s="5"/>
      <c r="F17" s="5"/>
      <c r="G17" s="5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09"/>
      <c r="AT17" s="35"/>
    </row>
    <row r="18" spans="1:46" ht="14.25" thickBot="1">
      <c r="A18" s="5"/>
      <c r="B18" s="5"/>
      <c r="C18" s="5"/>
      <c r="D18" s="5"/>
      <c r="E18" s="5"/>
      <c r="F18" s="5"/>
      <c r="G18" s="5"/>
      <c r="H18" s="174" t="s">
        <v>0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6"/>
      <c r="AT18" s="6"/>
    </row>
    <row r="19" spans="1:46" ht="13.5">
      <c r="A19" s="175" t="s">
        <v>2</v>
      </c>
      <c r="B19" s="177" t="s">
        <v>3</v>
      </c>
      <c r="C19" s="180" t="s">
        <v>32</v>
      </c>
      <c r="D19" s="180" t="s">
        <v>33</v>
      </c>
      <c r="E19" s="180" t="s">
        <v>80</v>
      </c>
      <c r="F19" s="162" t="s">
        <v>61</v>
      </c>
      <c r="G19" s="162" t="s">
        <v>62</v>
      </c>
      <c r="H19" s="152" t="s">
        <v>74</v>
      </c>
      <c r="I19" s="166" t="s">
        <v>5</v>
      </c>
      <c r="J19" s="166"/>
      <c r="K19" s="167"/>
      <c r="L19" s="167"/>
      <c r="M19" s="167"/>
      <c r="N19" s="167"/>
      <c r="O19" s="167"/>
      <c r="P19" s="167"/>
      <c r="Q19" s="167"/>
      <c r="R19" s="167"/>
      <c r="S19" s="166"/>
      <c r="T19" s="168" t="s">
        <v>72</v>
      </c>
      <c r="U19" s="144" t="s">
        <v>43</v>
      </c>
      <c r="V19" s="144" t="s">
        <v>47</v>
      </c>
      <c r="W19" s="144" t="s">
        <v>44</v>
      </c>
      <c r="X19" s="156" t="s">
        <v>45</v>
      </c>
      <c r="Y19" s="159" t="s">
        <v>68</v>
      </c>
      <c r="Z19" s="147"/>
      <c r="AA19" s="147"/>
      <c r="AB19" s="147"/>
      <c r="AC19" s="147"/>
      <c r="AD19" s="147"/>
      <c r="AE19" s="147"/>
      <c r="AF19" s="147"/>
      <c r="AG19" s="147"/>
      <c r="AH19" s="148" t="s">
        <v>7</v>
      </c>
      <c r="AI19" s="148"/>
      <c r="AJ19" s="148"/>
      <c r="AK19" s="149"/>
      <c r="AL19" s="133" t="s">
        <v>4</v>
      </c>
      <c r="AM19" s="129" t="s">
        <v>85</v>
      </c>
      <c r="AN19" s="132" t="s">
        <v>8</v>
      </c>
      <c r="AO19" s="132"/>
      <c r="AP19" s="133" t="s">
        <v>21</v>
      </c>
      <c r="AQ19" s="132" t="s">
        <v>9</v>
      </c>
      <c r="AR19" s="132"/>
      <c r="AS19" s="133" t="s">
        <v>203</v>
      </c>
      <c r="AT19" s="119" t="s">
        <v>83</v>
      </c>
    </row>
    <row r="20" spans="1:46" ht="13.5">
      <c r="A20" s="176"/>
      <c r="B20" s="178"/>
      <c r="C20" s="163"/>
      <c r="D20" s="163"/>
      <c r="E20" s="163"/>
      <c r="F20" s="163"/>
      <c r="G20" s="163"/>
      <c r="H20" s="165"/>
      <c r="I20" s="138" t="s">
        <v>54</v>
      </c>
      <c r="J20" s="139"/>
      <c r="K20" s="140" t="s">
        <v>66</v>
      </c>
      <c r="L20" s="140" t="s">
        <v>71</v>
      </c>
      <c r="M20" s="142" t="s">
        <v>63</v>
      </c>
      <c r="N20" s="143"/>
      <c r="O20" s="142" t="s">
        <v>64</v>
      </c>
      <c r="P20" s="143"/>
      <c r="Q20" s="152" t="s">
        <v>10</v>
      </c>
      <c r="R20" s="144"/>
      <c r="S20" s="154" t="s">
        <v>46</v>
      </c>
      <c r="T20" s="169"/>
      <c r="U20" s="145"/>
      <c r="V20" s="145"/>
      <c r="W20" s="145"/>
      <c r="X20" s="157"/>
      <c r="Y20" s="160"/>
      <c r="Z20" s="150" t="s">
        <v>34</v>
      </c>
      <c r="AA20" s="151"/>
      <c r="AB20" s="150" t="s">
        <v>11</v>
      </c>
      <c r="AC20" s="151"/>
      <c r="AD20" s="117" t="s">
        <v>36</v>
      </c>
      <c r="AE20" s="117" t="s">
        <v>37</v>
      </c>
      <c r="AF20" s="117" t="s">
        <v>126</v>
      </c>
      <c r="AG20" s="119" t="s">
        <v>26</v>
      </c>
      <c r="AH20" s="121" t="s">
        <v>86</v>
      </c>
      <c r="AI20" s="122"/>
      <c r="AJ20" s="123"/>
      <c r="AK20" s="125" t="s">
        <v>27</v>
      </c>
      <c r="AL20" s="134"/>
      <c r="AM20" s="130"/>
      <c r="AN20" s="127" t="s">
        <v>76</v>
      </c>
      <c r="AO20" s="111" t="s">
        <v>84</v>
      </c>
      <c r="AP20" s="134"/>
      <c r="AQ20" s="113" t="s">
        <v>79</v>
      </c>
      <c r="AR20" s="115" t="s">
        <v>14</v>
      </c>
      <c r="AS20" s="134"/>
      <c r="AT20" s="136"/>
    </row>
    <row r="21" spans="1:46" ht="126" thickBot="1">
      <c r="A21" s="126"/>
      <c r="B21" s="179"/>
      <c r="C21" s="164"/>
      <c r="D21" s="164"/>
      <c r="E21" s="164"/>
      <c r="F21" s="164"/>
      <c r="G21" s="164"/>
      <c r="H21" s="153"/>
      <c r="I21" s="75" t="s">
        <v>57</v>
      </c>
      <c r="J21" s="37" t="s">
        <v>55</v>
      </c>
      <c r="K21" s="141"/>
      <c r="L21" s="141"/>
      <c r="M21" s="41" t="s">
        <v>57</v>
      </c>
      <c r="N21" s="37" t="s">
        <v>55</v>
      </c>
      <c r="O21" s="41" t="s">
        <v>57</v>
      </c>
      <c r="P21" s="37" t="s">
        <v>55</v>
      </c>
      <c r="Q21" s="153"/>
      <c r="R21" s="146"/>
      <c r="S21" s="155"/>
      <c r="T21" s="170"/>
      <c r="U21" s="146"/>
      <c r="V21" s="146"/>
      <c r="W21" s="146"/>
      <c r="X21" s="158"/>
      <c r="Y21" s="161"/>
      <c r="Z21" s="28" t="s">
        <v>42</v>
      </c>
      <c r="AA21" s="28" t="s">
        <v>35</v>
      </c>
      <c r="AB21" s="28" t="s">
        <v>52</v>
      </c>
      <c r="AC21" s="29" t="s">
        <v>53</v>
      </c>
      <c r="AD21" s="118"/>
      <c r="AE21" s="118"/>
      <c r="AF21" s="118"/>
      <c r="AG21" s="120"/>
      <c r="AH21" s="27" t="s">
        <v>39</v>
      </c>
      <c r="AI21" s="23" t="s">
        <v>15</v>
      </c>
      <c r="AJ21" s="124"/>
      <c r="AK21" s="126"/>
      <c r="AL21" s="135"/>
      <c r="AM21" s="131"/>
      <c r="AN21" s="128"/>
      <c r="AO21" s="112"/>
      <c r="AP21" s="135"/>
      <c r="AQ21" s="114"/>
      <c r="AR21" s="116"/>
      <c r="AS21" s="135"/>
      <c r="AT21" s="137"/>
    </row>
    <row r="22" spans="1:46" ht="14.25" thickBot="1">
      <c r="A22" s="8">
        <v>2</v>
      </c>
      <c r="B22" s="8">
        <v>3</v>
      </c>
      <c r="C22" s="8">
        <v>4</v>
      </c>
      <c r="D22" s="8">
        <v>5</v>
      </c>
      <c r="E22" s="8">
        <v>6</v>
      </c>
      <c r="F22" s="8">
        <v>7</v>
      </c>
      <c r="G22" s="9">
        <v>8</v>
      </c>
      <c r="H22" s="8">
        <v>9</v>
      </c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8">
        <v>15</v>
      </c>
      <c r="O22" s="8">
        <v>16</v>
      </c>
      <c r="P22" s="8">
        <v>17</v>
      </c>
      <c r="Q22" s="8">
        <v>18</v>
      </c>
      <c r="R22" s="8">
        <v>19</v>
      </c>
      <c r="S22" s="8">
        <v>20</v>
      </c>
      <c r="T22" s="8">
        <v>21</v>
      </c>
      <c r="U22" s="8">
        <v>22</v>
      </c>
      <c r="V22" s="8">
        <v>23</v>
      </c>
      <c r="W22" s="8">
        <v>24</v>
      </c>
      <c r="X22" s="8">
        <v>25</v>
      </c>
      <c r="Y22" s="10">
        <v>26</v>
      </c>
      <c r="Z22" s="8">
        <v>27</v>
      </c>
      <c r="AA22" s="8">
        <v>28</v>
      </c>
      <c r="AB22" s="8">
        <v>29</v>
      </c>
      <c r="AC22" s="8">
        <v>30</v>
      </c>
      <c r="AD22" s="8">
        <v>31</v>
      </c>
      <c r="AE22" s="10">
        <v>32</v>
      </c>
      <c r="AF22" s="10">
        <v>33</v>
      </c>
      <c r="AG22" s="8">
        <v>34</v>
      </c>
      <c r="AH22" s="8">
        <v>35</v>
      </c>
      <c r="AI22" s="11">
        <v>36</v>
      </c>
      <c r="AJ22" s="8">
        <v>37</v>
      </c>
      <c r="AK22" s="8">
        <v>38</v>
      </c>
      <c r="AL22" s="8">
        <v>39</v>
      </c>
      <c r="AM22" s="8">
        <v>40</v>
      </c>
      <c r="AN22" s="8">
        <v>41</v>
      </c>
      <c r="AO22" s="11">
        <v>42</v>
      </c>
      <c r="AP22" s="8">
        <v>43</v>
      </c>
      <c r="AQ22" s="8">
        <v>44</v>
      </c>
      <c r="AR22" s="8">
        <v>45</v>
      </c>
      <c r="AS22" s="110"/>
      <c r="AT22" s="43">
        <v>46</v>
      </c>
    </row>
    <row r="23" spans="1:46" ht="41.25" customHeight="1">
      <c r="A23" s="93" t="s">
        <v>109</v>
      </c>
      <c r="B23" s="51" t="s">
        <v>110</v>
      </c>
      <c r="C23" s="74">
        <v>33</v>
      </c>
      <c r="D23" s="51" t="s">
        <v>91</v>
      </c>
      <c r="E23" s="51"/>
      <c r="F23" s="52"/>
      <c r="G23" s="52"/>
      <c r="H23" s="52">
        <v>4601</v>
      </c>
      <c r="I23" s="51">
        <v>0.51</v>
      </c>
      <c r="J23" s="51">
        <f aca="true" t="shared" si="0" ref="J23:J43">I23*H23</f>
        <v>2346.51</v>
      </c>
      <c r="K23" s="51">
        <f>H23*0.25</f>
        <v>1150.25</v>
      </c>
      <c r="L23" s="51"/>
      <c r="M23" s="51"/>
      <c r="N23" s="51"/>
      <c r="O23" s="51"/>
      <c r="P23" s="51"/>
      <c r="Q23" s="51"/>
      <c r="R23" s="51"/>
      <c r="S23" s="53">
        <f aca="true" t="shared" si="1" ref="S23:S43">H23+J23+K23+L23+N23+P23+Q23</f>
        <v>8097.76</v>
      </c>
      <c r="T23" s="51"/>
      <c r="U23" s="51">
        <f aca="true" t="shared" si="2" ref="U23:U43">T23/18</f>
        <v>0</v>
      </c>
      <c r="V23" s="51">
        <f aca="true" t="shared" si="3" ref="V23:V43">S23*U23</f>
        <v>0</v>
      </c>
      <c r="W23" s="51">
        <v>1</v>
      </c>
      <c r="X23" s="51">
        <f aca="true" t="shared" si="4" ref="X23:X43">S23*W23</f>
        <v>8097.76</v>
      </c>
      <c r="Y23" s="51">
        <f aca="true" t="shared" si="5" ref="Y23:Y43">V23+X23</f>
        <v>8097.76</v>
      </c>
      <c r="Z23" s="54"/>
      <c r="AA23" s="17">
        <f>H23*(U23+W23)*Z23</f>
        <v>0</v>
      </c>
      <c r="AB23" s="51"/>
      <c r="AC23" s="51"/>
      <c r="AD23" s="51"/>
      <c r="AE23" s="51"/>
      <c r="AF23" s="51"/>
      <c r="AG23" s="51">
        <f aca="true" t="shared" si="6" ref="AG23:AG36">SUM(AA23+AC23+AD23+AE23)</f>
        <v>0</v>
      </c>
      <c r="AH23" s="17"/>
      <c r="AI23" s="51"/>
      <c r="AJ23" s="51"/>
      <c r="AK23" s="17">
        <f aca="true" t="shared" si="7" ref="AK23:AK43">AI23++AJ23</f>
        <v>0</v>
      </c>
      <c r="AL23" s="17">
        <f aca="true" t="shared" si="8" ref="AL23:AL43">Y23+AG23+AK23</f>
        <v>8097.76</v>
      </c>
      <c r="AM23" s="55">
        <f>'Учителя на 1.09.2014'!AU58</f>
        <v>13997.660454545457</v>
      </c>
      <c r="AN23" s="17">
        <f>AO23/(H23*(U23+W23))</f>
        <v>1.2823082926636509</v>
      </c>
      <c r="AO23" s="17">
        <f>AM23-AL23</f>
        <v>5899.900454545457</v>
      </c>
      <c r="AP23" s="17">
        <f aca="true" t="shared" si="9" ref="AP23:AP43">AL23+AO23</f>
        <v>13997.660454545457</v>
      </c>
      <c r="AQ23" s="54"/>
      <c r="AR23" s="17">
        <f>H23*(U23+W23)*AQ23/100</f>
        <v>0</v>
      </c>
      <c r="AS23" s="17"/>
      <c r="AT23" s="56">
        <f aca="true" t="shared" si="10" ref="AT23:AT43">AP23+AR23</f>
        <v>13997.660454545457</v>
      </c>
    </row>
    <row r="24" spans="1:46" ht="39" customHeight="1">
      <c r="A24" s="93" t="s">
        <v>89</v>
      </c>
      <c r="B24" s="51" t="s">
        <v>111</v>
      </c>
      <c r="C24" s="57">
        <v>24</v>
      </c>
      <c r="D24" s="51" t="s">
        <v>92</v>
      </c>
      <c r="E24" s="58"/>
      <c r="F24" s="59"/>
      <c r="G24" s="59"/>
      <c r="H24" s="52">
        <v>3027</v>
      </c>
      <c r="I24" s="51">
        <v>0.6</v>
      </c>
      <c r="J24" s="17">
        <f t="shared" si="0"/>
        <v>1816.2</v>
      </c>
      <c r="K24" s="51">
        <f>H24*0.25</f>
        <v>756.75</v>
      </c>
      <c r="L24" s="51"/>
      <c r="M24" s="51"/>
      <c r="N24" s="51"/>
      <c r="O24" s="51"/>
      <c r="P24" s="51"/>
      <c r="Q24" s="51"/>
      <c r="R24" s="51"/>
      <c r="S24" s="53">
        <f t="shared" si="1"/>
        <v>5599.95</v>
      </c>
      <c r="T24" s="51"/>
      <c r="U24" s="51">
        <f t="shared" si="2"/>
        <v>0</v>
      </c>
      <c r="V24" s="51">
        <f t="shared" si="3"/>
        <v>0</v>
      </c>
      <c r="W24" s="51">
        <v>0.5</v>
      </c>
      <c r="X24" s="51">
        <f t="shared" si="4"/>
        <v>2799.975</v>
      </c>
      <c r="Y24" s="51">
        <f t="shared" si="5"/>
        <v>2799.975</v>
      </c>
      <c r="Z24" s="51"/>
      <c r="AA24" s="51"/>
      <c r="AB24" s="51"/>
      <c r="AC24" s="51"/>
      <c r="AD24" s="51"/>
      <c r="AE24" s="51"/>
      <c r="AF24" s="51"/>
      <c r="AG24" s="51">
        <f t="shared" si="6"/>
        <v>0</v>
      </c>
      <c r="AH24" s="17"/>
      <c r="AI24" s="51"/>
      <c r="AJ24" s="51"/>
      <c r="AK24" s="17">
        <f t="shared" si="7"/>
        <v>0</v>
      </c>
      <c r="AL24" s="17">
        <f t="shared" si="8"/>
        <v>2799.975</v>
      </c>
      <c r="AM24" s="55">
        <f>AM23*0.9/2</f>
        <v>6298.947204545456</v>
      </c>
      <c r="AN24" s="17">
        <f aca="true" t="shared" si="11" ref="AN24:AN41">AO24/(H24*(U24+W24))</f>
        <v>2.311841562302911</v>
      </c>
      <c r="AO24" s="17">
        <f aca="true" t="shared" si="12" ref="AO24:AO43">AM24-AL24</f>
        <v>3498.972204545456</v>
      </c>
      <c r="AP24" s="17">
        <f t="shared" si="9"/>
        <v>6298.947204545456</v>
      </c>
      <c r="AQ24" s="54"/>
      <c r="AR24" s="17">
        <f>H24*(U24+W24)*AQ24/100</f>
        <v>0</v>
      </c>
      <c r="AS24" s="17"/>
      <c r="AT24" s="56">
        <f t="shared" si="10"/>
        <v>6298.947204545456</v>
      </c>
    </row>
    <row r="25" spans="1:46" ht="38.25" customHeight="1">
      <c r="A25" s="93" t="s">
        <v>104</v>
      </c>
      <c r="B25" s="51" t="s">
        <v>112</v>
      </c>
      <c r="C25" s="57">
        <v>23</v>
      </c>
      <c r="D25" s="51" t="s">
        <v>105</v>
      </c>
      <c r="E25" s="58"/>
      <c r="F25" s="59"/>
      <c r="G25" s="59"/>
      <c r="H25" s="52">
        <v>3469</v>
      </c>
      <c r="I25" s="51">
        <v>0.46</v>
      </c>
      <c r="J25" s="17">
        <f>I25*H25</f>
        <v>1595.74</v>
      </c>
      <c r="K25" s="51">
        <f>H25*0.25</f>
        <v>867.25</v>
      </c>
      <c r="L25" s="51"/>
      <c r="M25" s="51"/>
      <c r="N25" s="51"/>
      <c r="O25" s="51"/>
      <c r="P25" s="51"/>
      <c r="Q25" s="51"/>
      <c r="R25" s="51"/>
      <c r="S25" s="53">
        <f t="shared" si="1"/>
        <v>5931.99</v>
      </c>
      <c r="T25" s="51"/>
      <c r="U25" s="51">
        <f t="shared" si="2"/>
        <v>0</v>
      </c>
      <c r="V25" s="51">
        <f t="shared" si="3"/>
        <v>0</v>
      </c>
      <c r="W25" s="51">
        <v>0.5</v>
      </c>
      <c r="X25" s="51">
        <f t="shared" si="4"/>
        <v>2965.995</v>
      </c>
      <c r="Y25" s="51">
        <f t="shared" si="5"/>
        <v>2965.995</v>
      </c>
      <c r="Z25" s="51"/>
      <c r="AA25" s="17">
        <f>H25*(U25+W25)*Z25</f>
        <v>0</v>
      </c>
      <c r="AB25" s="51"/>
      <c r="AC25" s="51"/>
      <c r="AD25" s="51"/>
      <c r="AE25" s="51"/>
      <c r="AF25" s="51"/>
      <c r="AG25" s="51">
        <f t="shared" si="6"/>
        <v>0</v>
      </c>
      <c r="AH25" s="17"/>
      <c r="AI25" s="51">
        <f>H25*(U25+W25)*AH25</f>
        <v>0</v>
      </c>
      <c r="AJ25" s="51"/>
      <c r="AK25" s="17">
        <f t="shared" si="7"/>
        <v>0</v>
      </c>
      <c r="AL25" s="17">
        <f t="shared" si="8"/>
        <v>2965.995</v>
      </c>
      <c r="AM25" s="55">
        <v>2966</v>
      </c>
      <c r="AN25" s="17">
        <f t="shared" si="11"/>
        <v>2.8826751225766153E-06</v>
      </c>
      <c r="AO25" s="17">
        <f t="shared" si="12"/>
        <v>0.005000000000109139</v>
      </c>
      <c r="AP25" s="17">
        <f t="shared" si="9"/>
        <v>2966</v>
      </c>
      <c r="AQ25" s="54"/>
      <c r="AR25" s="17">
        <f>H25*(U25+W25)*AQ25/100</f>
        <v>0</v>
      </c>
      <c r="AS25" s="17"/>
      <c r="AT25" s="56">
        <f t="shared" si="10"/>
        <v>2966</v>
      </c>
    </row>
    <row r="26" spans="1:46" ht="42" customHeight="1">
      <c r="A26" s="93" t="s">
        <v>106</v>
      </c>
      <c r="B26" s="51" t="s">
        <v>81</v>
      </c>
      <c r="C26" s="51">
        <v>26</v>
      </c>
      <c r="D26" s="51" t="s">
        <v>107</v>
      </c>
      <c r="E26" s="51"/>
      <c r="F26" s="59"/>
      <c r="G26" s="52"/>
      <c r="H26" s="52">
        <v>3027</v>
      </c>
      <c r="I26" s="51">
        <v>0.21</v>
      </c>
      <c r="J26" s="17">
        <f t="shared" si="0"/>
        <v>635.67</v>
      </c>
      <c r="K26" s="51">
        <f>H26*0.25</f>
        <v>756.75</v>
      </c>
      <c r="L26" s="51"/>
      <c r="M26" s="51"/>
      <c r="N26" s="51">
        <f>M26*H26</f>
        <v>0</v>
      </c>
      <c r="O26" s="51"/>
      <c r="P26" s="51"/>
      <c r="Q26" s="51"/>
      <c r="R26" s="51"/>
      <c r="S26" s="53">
        <f t="shared" si="1"/>
        <v>4419.42</v>
      </c>
      <c r="T26" s="51"/>
      <c r="U26" s="51">
        <f t="shared" si="2"/>
        <v>0</v>
      </c>
      <c r="V26" s="51">
        <f t="shared" si="3"/>
        <v>0</v>
      </c>
      <c r="W26" s="51">
        <v>0.5</v>
      </c>
      <c r="X26" s="51">
        <f t="shared" si="4"/>
        <v>2209.71</v>
      </c>
      <c r="Y26" s="51">
        <f t="shared" si="5"/>
        <v>2209.71</v>
      </c>
      <c r="Z26" s="51"/>
      <c r="AA26" s="17">
        <f>H26*(U26+W26)*Z26</f>
        <v>0</v>
      </c>
      <c r="AB26" s="51"/>
      <c r="AC26" s="51"/>
      <c r="AD26" s="51"/>
      <c r="AE26" s="51"/>
      <c r="AF26" s="51">
        <v>102</v>
      </c>
      <c r="AG26" s="17">
        <f>SUM(AA26+AC26+AD26+AE26+AF26)</f>
        <v>102</v>
      </c>
      <c r="AH26" s="17"/>
      <c r="AI26" s="51"/>
      <c r="AJ26" s="51"/>
      <c r="AK26" s="17">
        <f t="shared" si="7"/>
        <v>0</v>
      </c>
      <c r="AL26" s="17">
        <f t="shared" si="8"/>
        <v>2311.71</v>
      </c>
      <c r="AM26" s="55">
        <v>3336.31</v>
      </c>
      <c r="AN26" s="17">
        <f t="shared" si="11"/>
        <v>0.6769739015526923</v>
      </c>
      <c r="AO26" s="17">
        <f t="shared" si="12"/>
        <v>1024.6</v>
      </c>
      <c r="AP26" s="17">
        <f t="shared" si="9"/>
        <v>3336.31</v>
      </c>
      <c r="AQ26" s="54"/>
      <c r="AR26" s="17">
        <f>H26*(U26+W26)*AQ26/100</f>
        <v>0</v>
      </c>
      <c r="AS26" s="17"/>
      <c r="AT26" s="56">
        <f t="shared" si="10"/>
        <v>3336.31</v>
      </c>
    </row>
    <row r="27" spans="1:46" ht="38.25" customHeight="1">
      <c r="A27" s="93" t="s">
        <v>151</v>
      </c>
      <c r="B27" s="51" t="s">
        <v>204</v>
      </c>
      <c r="C27" s="57">
        <v>21</v>
      </c>
      <c r="D27" s="51" t="s">
        <v>177</v>
      </c>
      <c r="E27" s="58" t="s">
        <v>178</v>
      </c>
      <c r="F27" s="59"/>
      <c r="G27" s="59"/>
      <c r="H27" s="52">
        <v>3469</v>
      </c>
      <c r="I27" s="51">
        <v>0.46</v>
      </c>
      <c r="J27" s="17">
        <f>I27*H27</f>
        <v>1595.74</v>
      </c>
      <c r="K27" s="51">
        <f>H27*0.25</f>
        <v>867.25</v>
      </c>
      <c r="L27" s="51"/>
      <c r="M27" s="51"/>
      <c r="N27" s="51"/>
      <c r="O27" s="51"/>
      <c r="P27" s="51"/>
      <c r="Q27" s="51"/>
      <c r="R27" s="51"/>
      <c r="S27" s="53">
        <f t="shared" si="1"/>
        <v>5931.99</v>
      </c>
      <c r="T27" s="51"/>
      <c r="U27" s="51">
        <f t="shared" si="2"/>
        <v>0</v>
      </c>
      <c r="V27" s="51">
        <f t="shared" si="3"/>
        <v>0</v>
      </c>
      <c r="W27" s="51">
        <v>1.25</v>
      </c>
      <c r="X27" s="51">
        <f t="shared" si="4"/>
        <v>7414.987499999999</v>
      </c>
      <c r="Y27" s="51">
        <f t="shared" si="5"/>
        <v>7414.987499999999</v>
      </c>
      <c r="Z27" s="51"/>
      <c r="AA27" s="17"/>
      <c r="AB27" s="51"/>
      <c r="AC27" s="51"/>
      <c r="AD27" s="51"/>
      <c r="AE27" s="51"/>
      <c r="AF27" s="51"/>
      <c r="AG27" s="51">
        <f>SUM(AA27+AC27+AD27+AE27)</f>
        <v>0</v>
      </c>
      <c r="AH27" s="17"/>
      <c r="AI27" s="51"/>
      <c r="AJ27" s="51"/>
      <c r="AK27" s="17">
        <f t="shared" si="7"/>
        <v>0</v>
      </c>
      <c r="AL27" s="17">
        <f t="shared" si="8"/>
        <v>7414.987499999999</v>
      </c>
      <c r="AM27" s="55">
        <v>7414.99</v>
      </c>
      <c r="AN27" s="17">
        <f t="shared" si="11"/>
        <v>5.765350246201941E-07</v>
      </c>
      <c r="AO27" s="17">
        <f t="shared" si="12"/>
        <v>0.002500000000509317</v>
      </c>
      <c r="AP27" s="17">
        <f t="shared" si="9"/>
        <v>7414.99</v>
      </c>
      <c r="AQ27" s="54"/>
      <c r="AR27" s="17">
        <v>0</v>
      </c>
      <c r="AS27" s="17">
        <v>100</v>
      </c>
      <c r="AT27" s="56">
        <f>AP27+AR27+AS27</f>
        <v>7514.99</v>
      </c>
    </row>
    <row r="28" spans="1:46" ht="35.25" customHeight="1">
      <c r="A28" s="93" t="s">
        <v>113</v>
      </c>
      <c r="B28" s="51" t="s">
        <v>114</v>
      </c>
      <c r="C28" s="57"/>
      <c r="D28" s="51" t="s">
        <v>122</v>
      </c>
      <c r="E28" s="58"/>
      <c r="F28" s="52"/>
      <c r="G28" s="59"/>
      <c r="H28" s="52">
        <v>2463</v>
      </c>
      <c r="I28" s="51">
        <v>0.3</v>
      </c>
      <c r="J28" s="51">
        <f t="shared" si="0"/>
        <v>738.9</v>
      </c>
      <c r="K28" s="51"/>
      <c r="L28" s="51"/>
      <c r="M28" s="51"/>
      <c r="N28" s="51"/>
      <c r="O28" s="51"/>
      <c r="P28" s="51"/>
      <c r="Q28" s="51"/>
      <c r="R28" s="51"/>
      <c r="S28" s="53">
        <f t="shared" si="1"/>
        <v>3201.9</v>
      </c>
      <c r="T28" s="51"/>
      <c r="U28" s="51">
        <f t="shared" si="2"/>
        <v>0</v>
      </c>
      <c r="V28" s="51">
        <f t="shared" si="3"/>
        <v>0</v>
      </c>
      <c r="W28" s="51">
        <v>1</v>
      </c>
      <c r="X28" s="51">
        <f t="shared" si="4"/>
        <v>3201.9</v>
      </c>
      <c r="Y28" s="51">
        <f t="shared" si="5"/>
        <v>3201.9</v>
      </c>
      <c r="Z28" s="51">
        <v>0.12</v>
      </c>
      <c r="AA28" s="17">
        <f aca="true" t="shared" si="13" ref="AA28:AA43">H28*(U28+W28)*Z28</f>
        <v>295.56</v>
      </c>
      <c r="AB28" s="51"/>
      <c r="AC28" s="51"/>
      <c r="AD28" s="51"/>
      <c r="AE28" s="51"/>
      <c r="AF28" s="51"/>
      <c r="AG28" s="51">
        <f t="shared" si="6"/>
        <v>295.56</v>
      </c>
      <c r="AH28" s="17"/>
      <c r="AI28" s="51"/>
      <c r="AJ28" s="51"/>
      <c r="AK28" s="17">
        <f t="shared" si="7"/>
        <v>0</v>
      </c>
      <c r="AL28" s="17">
        <f t="shared" si="8"/>
        <v>3497.46</v>
      </c>
      <c r="AM28" s="55">
        <v>5820.57</v>
      </c>
      <c r="AN28" s="17">
        <f t="shared" si="11"/>
        <v>0.9432034104750303</v>
      </c>
      <c r="AO28" s="17">
        <f t="shared" si="12"/>
        <v>2323.1099999999997</v>
      </c>
      <c r="AP28" s="17">
        <f t="shared" si="9"/>
        <v>5820.57</v>
      </c>
      <c r="AQ28" s="54"/>
      <c r="AR28" s="17">
        <v>0</v>
      </c>
      <c r="AS28" s="17"/>
      <c r="AT28" s="56">
        <f t="shared" si="10"/>
        <v>5820.57</v>
      </c>
    </row>
    <row r="29" spans="1:46" ht="20.25" customHeight="1">
      <c r="A29" s="93" t="s">
        <v>179</v>
      </c>
      <c r="B29" s="51" t="s">
        <v>180</v>
      </c>
      <c r="C29" s="57"/>
      <c r="D29" s="51" t="s">
        <v>122</v>
      </c>
      <c r="E29" s="58"/>
      <c r="F29" s="59"/>
      <c r="G29" s="59"/>
      <c r="H29" s="52">
        <v>3027</v>
      </c>
      <c r="I29" s="51">
        <v>0.3</v>
      </c>
      <c r="J29" s="51">
        <f t="shared" si="0"/>
        <v>908.1</v>
      </c>
      <c r="K29" s="51"/>
      <c r="L29" s="51"/>
      <c r="M29" s="51"/>
      <c r="N29" s="51"/>
      <c r="O29" s="51"/>
      <c r="P29" s="51"/>
      <c r="Q29" s="51"/>
      <c r="R29" s="51"/>
      <c r="S29" s="53">
        <f t="shared" si="1"/>
        <v>3935.1</v>
      </c>
      <c r="T29" s="51"/>
      <c r="U29" s="51">
        <f t="shared" si="2"/>
        <v>0</v>
      </c>
      <c r="V29" s="51">
        <f t="shared" si="3"/>
        <v>0</v>
      </c>
      <c r="W29" s="51">
        <v>1</v>
      </c>
      <c r="X29" s="51">
        <f t="shared" si="4"/>
        <v>3935.1</v>
      </c>
      <c r="Y29" s="51">
        <f t="shared" si="5"/>
        <v>3935.1</v>
      </c>
      <c r="Z29" s="51"/>
      <c r="AA29" s="17">
        <f t="shared" si="13"/>
        <v>0</v>
      </c>
      <c r="AB29" s="51"/>
      <c r="AC29" s="51"/>
      <c r="AD29" s="51"/>
      <c r="AE29" s="51"/>
      <c r="AF29" s="51"/>
      <c r="AG29" s="51">
        <f t="shared" si="6"/>
        <v>0</v>
      </c>
      <c r="AH29" s="17"/>
      <c r="AI29" s="51"/>
      <c r="AJ29" s="51"/>
      <c r="AK29" s="17">
        <f t="shared" si="7"/>
        <v>0</v>
      </c>
      <c r="AL29" s="17">
        <f t="shared" si="8"/>
        <v>3935.1</v>
      </c>
      <c r="AM29" s="55">
        <v>5820.57</v>
      </c>
      <c r="AN29" s="17">
        <f t="shared" si="11"/>
        <v>0.6228840436075321</v>
      </c>
      <c r="AO29" s="17">
        <f t="shared" si="12"/>
        <v>1885.4699999999998</v>
      </c>
      <c r="AP29" s="17">
        <f t="shared" si="9"/>
        <v>5820.57</v>
      </c>
      <c r="AQ29" s="54"/>
      <c r="AR29" s="17">
        <v>0</v>
      </c>
      <c r="AS29" s="17"/>
      <c r="AT29" s="56">
        <f t="shared" si="10"/>
        <v>5820.57</v>
      </c>
    </row>
    <row r="30" spans="1:46" ht="20.25" customHeight="1">
      <c r="A30" s="93" t="s">
        <v>117</v>
      </c>
      <c r="B30" s="51" t="s">
        <v>116</v>
      </c>
      <c r="C30" s="57"/>
      <c r="D30" s="51" t="s">
        <v>122</v>
      </c>
      <c r="E30" s="58"/>
      <c r="F30" s="59"/>
      <c r="G30" s="59"/>
      <c r="H30" s="52">
        <v>2146</v>
      </c>
      <c r="I30" s="51">
        <v>0.05</v>
      </c>
      <c r="J30" s="51">
        <f t="shared" si="0"/>
        <v>107.30000000000001</v>
      </c>
      <c r="K30" s="51"/>
      <c r="L30" s="51"/>
      <c r="M30" s="51"/>
      <c r="N30" s="51"/>
      <c r="O30" s="51"/>
      <c r="P30" s="51"/>
      <c r="Q30" s="51"/>
      <c r="R30" s="51"/>
      <c r="S30" s="53">
        <f t="shared" si="1"/>
        <v>2253.3</v>
      </c>
      <c r="T30" s="51"/>
      <c r="U30" s="51">
        <f t="shared" si="2"/>
        <v>0</v>
      </c>
      <c r="V30" s="51">
        <f t="shared" si="3"/>
        <v>0</v>
      </c>
      <c r="W30" s="51">
        <v>0.75</v>
      </c>
      <c r="X30" s="51">
        <f t="shared" si="4"/>
        <v>1689.9750000000001</v>
      </c>
      <c r="Y30" s="51">
        <f t="shared" si="5"/>
        <v>1689.9750000000001</v>
      </c>
      <c r="Z30" s="51"/>
      <c r="AA30" s="17">
        <f t="shared" si="13"/>
        <v>0</v>
      </c>
      <c r="AB30" s="51"/>
      <c r="AC30" s="51"/>
      <c r="AD30" s="51"/>
      <c r="AE30" s="51"/>
      <c r="AF30" s="51"/>
      <c r="AG30" s="51">
        <f t="shared" si="6"/>
        <v>0</v>
      </c>
      <c r="AH30" s="17"/>
      <c r="AI30" s="51">
        <f>H30*(U30+W30)*AH30</f>
        <v>0</v>
      </c>
      <c r="AJ30" s="51"/>
      <c r="AK30" s="17">
        <f t="shared" si="7"/>
        <v>0</v>
      </c>
      <c r="AL30" s="17">
        <f t="shared" si="8"/>
        <v>1689.9750000000001</v>
      </c>
      <c r="AM30" s="55">
        <v>4365.43</v>
      </c>
      <c r="AN30" s="17">
        <f t="shared" si="11"/>
        <v>1.6622895309102206</v>
      </c>
      <c r="AO30" s="17">
        <f t="shared" si="12"/>
        <v>2675.455</v>
      </c>
      <c r="AP30" s="17">
        <f t="shared" si="9"/>
        <v>4365.43</v>
      </c>
      <c r="AQ30" s="54"/>
      <c r="AR30" s="17">
        <v>0</v>
      </c>
      <c r="AS30" s="17"/>
      <c r="AT30" s="56">
        <f t="shared" si="10"/>
        <v>4365.43</v>
      </c>
    </row>
    <row r="31" spans="1:46" ht="19.5" customHeight="1">
      <c r="A31" s="93" t="s">
        <v>115</v>
      </c>
      <c r="B31" s="51" t="s">
        <v>119</v>
      </c>
      <c r="C31" s="57"/>
      <c r="D31" s="51" t="s">
        <v>122</v>
      </c>
      <c r="E31" s="58"/>
      <c r="F31" s="59"/>
      <c r="G31" s="59"/>
      <c r="H31" s="52">
        <v>2463</v>
      </c>
      <c r="I31" s="51">
        <v>0.5</v>
      </c>
      <c r="J31" s="51">
        <f t="shared" si="0"/>
        <v>1231.5</v>
      </c>
      <c r="K31" s="51"/>
      <c r="L31" s="51"/>
      <c r="M31" s="51"/>
      <c r="N31" s="51"/>
      <c r="O31" s="51"/>
      <c r="P31" s="51"/>
      <c r="Q31" s="51"/>
      <c r="R31" s="51"/>
      <c r="S31" s="53">
        <f t="shared" si="1"/>
        <v>3694.5</v>
      </c>
      <c r="T31" s="51"/>
      <c r="U31" s="51">
        <f t="shared" si="2"/>
        <v>0</v>
      </c>
      <c r="V31" s="51">
        <f t="shared" si="3"/>
        <v>0</v>
      </c>
      <c r="W31" s="51">
        <v>0.667</v>
      </c>
      <c r="X31" s="51">
        <f t="shared" si="4"/>
        <v>2464.2315000000003</v>
      </c>
      <c r="Y31" s="51">
        <f t="shared" si="5"/>
        <v>2464.2315000000003</v>
      </c>
      <c r="Z31" s="51">
        <v>0.12</v>
      </c>
      <c r="AA31" s="17">
        <f t="shared" si="13"/>
        <v>197.13852</v>
      </c>
      <c r="AB31" s="51"/>
      <c r="AC31" s="51"/>
      <c r="AD31" s="51">
        <v>256.07</v>
      </c>
      <c r="AE31" s="51">
        <v>14.3</v>
      </c>
      <c r="AF31" s="51"/>
      <c r="AG31" s="51">
        <f t="shared" si="6"/>
        <v>467.50852000000003</v>
      </c>
      <c r="AH31" s="17"/>
      <c r="AI31" s="51">
        <f>H31*(U31+W31)*AH31</f>
        <v>0</v>
      </c>
      <c r="AJ31" s="51"/>
      <c r="AK31" s="17">
        <f t="shared" si="7"/>
        <v>0</v>
      </c>
      <c r="AL31" s="17">
        <f t="shared" si="8"/>
        <v>2931.74002</v>
      </c>
      <c r="AM31" s="55">
        <v>3841.58</v>
      </c>
      <c r="AN31" s="17">
        <f t="shared" si="11"/>
        <v>0.5538278242121325</v>
      </c>
      <c r="AO31" s="17">
        <f t="shared" si="12"/>
        <v>909.8399799999997</v>
      </c>
      <c r="AP31" s="17">
        <f t="shared" si="9"/>
        <v>3841.58</v>
      </c>
      <c r="AQ31" s="54"/>
      <c r="AR31" s="17">
        <v>0</v>
      </c>
      <c r="AS31" s="17"/>
      <c r="AT31" s="56">
        <f t="shared" si="10"/>
        <v>3841.58</v>
      </c>
    </row>
    <row r="32" spans="1:46" ht="27.75">
      <c r="A32" s="93" t="s">
        <v>166</v>
      </c>
      <c r="B32" s="51" t="s">
        <v>119</v>
      </c>
      <c r="C32" s="57"/>
      <c r="D32" s="51" t="s">
        <v>146</v>
      </c>
      <c r="E32" s="58"/>
      <c r="F32" s="59"/>
      <c r="G32" s="59"/>
      <c r="H32" s="52">
        <v>2463</v>
      </c>
      <c r="I32" s="51">
        <v>0.5</v>
      </c>
      <c r="J32" s="51">
        <f t="shared" si="0"/>
        <v>1231.5</v>
      </c>
      <c r="K32" s="51"/>
      <c r="L32" s="51"/>
      <c r="M32" s="51"/>
      <c r="N32" s="51"/>
      <c r="O32" s="51"/>
      <c r="P32" s="51"/>
      <c r="Q32" s="51"/>
      <c r="R32" s="51"/>
      <c r="S32" s="53">
        <f t="shared" si="1"/>
        <v>3694.5</v>
      </c>
      <c r="T32" s="51"/>
      <c r="U32" s="51">
        <f t="shared" si="2"/>
        <v>0</v>
      </c>
      <c r="V32" s="51">
        <f t="shared" si="3"/>
        <v>0</v>
      </c>
      <c r="W32" s="51">
        <v>0.666</v>
      </c>
      <c r="X32" s="51">
        <f t="shared" si="4"/>
        <v>2460.5370000000003</v>
      </c>
      <c r="Y32" s="51">
        <f t="shared" si="5"/>
        <v>2460.5370000000003</v>
      </c>
      <c r="Z32" s="51">
        <v>0.12</v>
      </c>
      <c r="AA32" s="17">
        <f t="shared" si="13"/>
        <v>196.84296</v>
      </c>
      <c r="AB32" s="51"/>
      <c r="AC32" s="51"/>
      <c r="AD32" s="51">
        <v>256.07</v>
      </c>
      <c r="AE32" s="51">
        <v>14.1</v>
      </c>
      <c r="AF32" s="51"/>
      <c r="AG32" s="51">
        <f t="shared" si="6"/>
        <v>467.01296</v>
      </c>
      <c r="AH32" s="17"/>
      <c r="AI32" s="51"/>
      <c r="AJ32" s="51"/>
      <c r="AK32" s="17">
        <f t="shared" si="7"/>
        <v>0</v>
      </c>
      <c r="AL32" s="17">
        <f t="shared" si="8"/>
        <v>2927.5499600000003</v>
      </c>
      <c r="AM32" s="55">
        <v>3841.58</v>
      </c>
      <c r="AN32" s="17">
        <f t="shared" si="11"/>
        <v>0.5572137545584559</v>
      </c>
      <c r="AO32" s="17">
        <f t="shared" si="12"/>
        <v>914.0300399999996</v>
      </c>
      <c r="AP32" s="17">
        <f t="shared" si="9"/>
        <v>3841.58</v>
      </c>
      <c r="AQ32" s="54"/>
      <c r="AR32" s="17">
        <v>0</v>
      </c>
      <c r="AS32" s="17"/>
      <c r="AT32" s="56">
        <f t="shared" si="10"/>
        <v>3841.58</v>
      </c>
    </row>
    <row r="33" spans="1:46" ht="15">
      <c r="A33" s="93" t="s">
        <v>118</v>
      </c>
      <c r="B33" s="51" t="s">
        <v>119</v>
      </c>
      <c r="C33" s="57"/>
      <c r="D33" s="51" t="s">
        <v>122</v>
      </c>
      <c r="E33" s="58"/>
      <c r="F33" s="59"/>
      <c r="G33" s="59"/>
      <c r="H33" s="52">
        <v>2463</v>
      </c>
      <c r="I33" s="51">
        <v>0.5</v>
      </c>
      <c r="J33" s="51">
        <f t="shared" si="0"/>
        <v>1231.5</v>
      </c>
      <c r="K33" s="51"/>
      <c r="L33" s="51"/>
      <c r="M33" s="51"/>
      <c r="N33" s="51"/>
      <c r="O33" s="51"/>
      <c r="P33" s="51"/>
      <c r="Q33" s="51"/>
      <c r="R33" s="51"/>
      <c r="S33" s="53">
        <f t="shared" si="1"/>
        <v>3694.5</v>
      </c>
      <c r="T33" s="51"/>
      <c r="U33" s="51">
        <f t="shared" si="2"/>
        <v>0</v>
      </c>
      <c r="V33" s="51">
        <f t="shared" si="3"/>
        <v>0</v>
      </c>
      <c r="W33" s="51">
        <v>0.667</v>
      </c>
      <c r="X33" s="51">
        <f t="shared" si="4"/>
        <v>2464.2315000000003</v>
      </c>
      <c r="Y33" s="51">
        <f t="shared" si="5"/>
        <v>2464.2315000000003</v>
      </c>
      <c r="Z33" s="51">
        <v>0.12</v>
      </c>
      <c r="AA33" s="17">
        <f t="shared" si="13"/>
        <v>197.13852</v>
      </c>
      <c r="AB33" s="51"/>
      <c r="AC33" s="51"/>
      <c r="AD33" s="51">
        <v>256.07</v>
      </c>
      <c r="AE33" s="51">
        <v>14.3</v>
      </c>
      <c r="AF33" s="51"/>
      <c r="AG33" s="51">
        <f t="shared" si="6"/>
        <v>467.50852000000003</v>
      </c>
      <c r="AH33" s="17"/>
      <c r="AI33" s="51"/>
      <c r="AJ33" s="51"/>
      <c r="AK33" s="17">
        <f t="shared" si="7"/>
        <v>0</v>
      </c>
      <c r="AL33" s="17">
        <f t="shared" si="8"/>
        <v>2931.74002</v>
      </c>
      <c r="AM33" s="55">
        <v>3841.58</v>
      </c>
      <c r="AN33" s="17">
        <f t="shared" si="11"/>
        <v>0.5538278242121325</v>
      </c>
      <c r="AO33" s="17">
        <f t="shared" si="12"/>
        <v>909.8399799999997</v>
      </c>
      <c r="AP33" s="17">
        <f t="shared" si="9"/>
        <v>3841.58</v>
      </c>
      <c r="AQ33" s="54"/>
      <c r="AR33" s="17">
        <v>0</v>
      </c>
      <c r="AS33" s="17"/>
      <c r="AT33" s="56">
        <f t="shared" si="10"/>
        <v>3841.58</v>
      </c>
    </row>
    <row r="34" spans="1:46" ht="15">
      <c r="A34" s="93" t="s">
        <v>115</v>
      </c>
      <c r="B34" s="51" t="s">
        <v>120</v>
      </c>
      <c r="C34" s="57"/>
      <c r="D34" s="51" t="s">
        <v>168</v>
      </c>
      <c r="E34" s="58"/>
      <c r="F34" s="59"/>
      <c r="G34" s="59"/>
      <c r="H34" s="52">
        <v>2146</v>
      </c>
      <c r="I34" s="51">
        <v>0.05</v>
      </c>
      <c r="J34" s="51">
        <f t="shared" si="0"/>
        <v>107.30000000000001</v>
      </c>
      <c r="K34" s="51"/>
      <c r="L34" s="51"/>
      <c r="M34" s="51"/>
      <c r="N34" s="51"/>
      <c r="O34" s="51"/>
      <c r="P34" s="51"/>
      <c r="Q34" s="51"/>
      <c r="R34" s="51"/>
      <c r="S34" s="53">
        <f t="shared" si="1"/>
        <v>2253.3</v>
      </c>
      <c r="T34" s="51"/>
      <c r="U34" s="51">
        <f t="shared" si="2"/>
        <v>0</v>
      </c>
      <c r="V34" s="51">
        <f t="shared" si="3"/>
        <v>0</v>
      </c>
      <c r="W34" s="51">
        <v>0.667</v>
      </c>
      <c r="X34" s="51">
        <f t="shared" si="4"/>
        <v>1502.9511000000002</v>
      </c>
      <c r="Y34" s="51">
        <f t="shared" si="5"/>
        <v>1502.9511000000002</v>
      </c>
      <c r="Z34" s="51"/>
      <c r="AA34" s="17">
        <f t="shared" si="13"/>
        <v>0</v>
      </c>
      <c r="AB34" s="51"/>
      <c r="AC34" s="51"/>
      <c r="AD34" s="51">
        <v>531.7</v>
      </c>
      <c r="AE34" s="51">
        <v>20.85</v>
      </c>
      <c r="AF34" s="51"/>
      <c r="AG34" s="51">
        <f t="shared" si="6"/>
        <v>552.5500000000001</v>
      </c>
      <c r="AH34" s="17"/>
      <c r="AI34" s="51"/>
      <c r="AJ34" s="51"/>
      <c r="AK34" s="17">
        <f t="shared" si="7"/>
        <v>0</v>
      </c>
      <c r="AL34" s="17">
        <f t="shared" si="8"/>
        <v>2055.5011000000004</v>
      </c>
      <c r="AM34" s="55">
        <v>3841.58</v>
      </c>
      <c r="AN34" s="17">
        <f t="shared" si="11"/>
        <v>1.2478003076746804</v>
      </c>
      <c r="AO34" s="17">
        <f t="shared" si="12"/>
        <v>1786.0788999999995</v>
      </c>
      <c r="AP34" s="17">
        <f t="shared" si="9"/>
        <v>3841.58</v>
      </c>
      <c r="AQ34" s="54"/>
      <c r="AR34" s="17">
        <v>0</v>
      </c>
      <c r="AS34" s="17"/>
      <c r="AT34" s="56">
        <f t="shared" si="10"/>
        <v>3841.58</v>
      </c>
    </row>
    <row r="35" spans="1:46" ht="27.75">
      <c r="A35" s="93" t="s">
        <v>166</v>
      </c>
      <c r="B35" s="51" t="s">
        <v>120</v>
      </c>
      <c r="C35" s="57"/>
      <c r="D35" s="51" t="s">
        <v>146</v>
      </c>
      <c r="E35" s="58"/>
      <c r="F35" s="59"/>
      <c r="G35" s="59"/>
      <c r="H35" s="52">
        <v>2146</v>
      </c>
      <c r="I35" s="51">
        <v>0.05</v>
      </c>
      <c r="J35" s="51">
        <f t="shared" si="0"/>
        <v>107.30000000000001</v>
      </c>
      <c r="K35" s="51"/>
      <c r="L35" s="51"/>
      <c r="M35" s="51"/>
      <c r="N35" s="51"/>
      <c r="O35" s="51"/>
      <c r="P35" s="51"/>
      <c r="Q35" s="51"/>
      <c r="R35" s="51"/>
      <c r="S35" s="53">
        <f t="shared" si="1"/>
        <v>2253.3</v>
      </c>
      <c r="T35" s="51"/>
      <c r="U35" s="51">
        <f t="shared" si="2"/>
        <v>0</v>
      </c>
      <c r="V35" s="51">
        <f t="shared" si="3"/>
        <v>0</v>
      </c>
      <c r="W35" s="51">
        <v>0.666</v>
      </c>
      <c r="X35" s="51">
        <f t="shared" si="4"/>
        <v>1500.6978000000001</v>
      </c>
      <c r="Y35" s="51">
        <f t="shared" si="5"/>
        <v>1500.6978000000001</v>
      </c>
      <c r="Z35" s="51"/>
      <c r="AA35" s="17">
        <f t="shared" si="13"/>
        <v>0</v>
      </c>
      <c r="AB35" s="51"/>
      <c r="AC35" s="51"/>
      <c r="AD35" s="51">
        <v>531.6</v>
      </c>
      <c r="AE35" s="51">
        <v>20.85</v>
      </c>
      <c r="AF35" s="51"/>
      <c r="AG35" s="51">
        <f t="shared" si="6"/>
        <v>552.45</v>
      </c>
      <c r="AH35" s="17"/>
      <c r="AI35" s="51"/>
      <c r="AJ35" s="51"/>
      <c r="AK35" s="17">
        <f t="shared" si="7"/>
        <v>0</v>
      </c>
      <c r="AL35" s="17">
        <f t="shared" si="8"/>
        <v>2053.1478</v>
      </c>
      <c r="AM35" s="55">
        <v>3696.47</v>
      </c>
      <c r="AN35" s="17">
        <f t="shared" si="11"/>
        <v>1.1497906573861836</v>
      </c>
      <c r="AO35" s="17">
        <f t="shared" si="12"/>
        <v>1643.3221999999996</v>
      </c>
      <c r="AP35" s="17">
        <f t="shared" si="9"/>
        <v>3696.47</v>
      </c>
      <c r="AQ35" s="54"/>
      <c r="AR35" s="17">
        <v>0</v>
      </c>
      <c r="AS35" s="17"/>
      <c r="AT35" s="56">
        <f t="shared" si="10"/>
        <v>3696.47</v>
      </c>
    </row>
    <row r="36" spans="1:46" ht="15">
      <c r="A36" s="93" t="s">
        <v>118</v>
      </c>
      <c r="B36" s="51" t="s">
        <v>120</v>
      </c>
      <c r="C36" s="57"/>
      <c r="D36" s="51" t="s">
        <v>122</v>
      </c>
      <c r="E36" s="58"/>
      <c r="F36" s="59"/>
      <c r="G36" s="59"/>
      <c r="H36" s="52">
        <v>2146</v>
      </c>
      <c r="I36" s="51">
        <v>0.05</v>
      </c>
      <c r="J36" s="51">
        <f t="shared" si="0"/>
        <v>107.30000000000001</v>
      </c>
      <c r="K36" s="51"/>
      <c r="L36" s="51"/>
      <c r="M36" s="51"/>
      <c r="N36" s="51"/>
      <c r="O36" s="51"/>
      <c r="P36" s="51"/>
      <c r="Q36" s="51"/>
      <c r="R36" s="51"/>
      <c r="S36" s="53">
        <f t="shared" si="1"/>
        <v>2253.3</v>
      </c>
      <c r="T36" s="51"/>
      <c r="U36" s="51">
        <f t="shared" si="2"/>
        <v>0</v>
      </c>
      <c r="V36" s="51">
        <f t="shared" si="3"/>
        <v>0</v>
      </c>
      <c r="W36" s="51">
        <v>0.667</v>
      </c>
      <c r="X36" s="51">
        <f t="shared" si="4"/>
        <v>1502.9511000000002</v>
      </c>
      <c r="Y36" s="51">
        <f t="shared" si="5"/>
        <v>1502.9511000000002</v>
      </c>
      <c r="Z36" s="51"/>
      <c r="AA36" s="17">
        <f t="shared" si="13"/>
        <v>0</v>
      </c>
      <c r="AB36" s="51"/>
      <c r="AC36" s="51"/>
      <c r="AD36" s="51">
        <v>531.7</v>
      </c>
      <c r="AE36" s="51">
        <v>20.85</v>
      </c>
      <c r="AF36" s="51"/>
      <c r="AG36" s="51">
        <f t="shared" si="6"/>
        <v>552.5500000000001</v>
      </c>
      <c r="AH36" s="17"/>
      <c r="AI36" s="51"/>
      <c r="AJ36" s="51"/>
      <c r="AK36" s="17">
        <f t="shared" si="7"/>
        <v>0</v>
      </c>
      <c r="AL36" s="17">
        <f t="shared" si="8"/>
        <v>2055.5011000000004</v>
      </c>
      <c r="AM36" s="55">
        <v>3696.47</v>
      </c>
      <c r="AN36" s="17">
        <f t="shared" si="11"/>
        <v>1.1464227578661736</v>
      </c>
      <c r="AO36" s="17">
        <f t="shared" si="12"/>
        <v>1640.9688999999994</v>
      </c>
      <c r="AP36" s="17">
        <f t="shared" si="9"/>
        <v>3696.47</v>
      </c>
      <c r="AQ36" s="54"/>
      <c r="AR36" s="17">
        <v>0</v>
      </c>
      <c r="AS36" s="17"/>
      <c r="AT36" s="56">
        <f t="shared" si="10"/>
        <v>3696.47</v>
      </c>
    </row>
    <row r="37" spans="1:46" ht="15">
      <c r="A37" s="93" t="s">
        <v>166</v>
      </c>
      <c r="B37" s="51" t="s">
        <v>121</v>
      </c>
      <c r="C37" s="57"/>
      <c r="D37" s="51" t="s">
        <v>167</v>
      </c>
      <c r="E37" s="58"/>
      <c r="F37" s="59"/>
      <c r="G37" s="59"/>
      <c r="H37" s="52">
        <v>2146</v>
      </c>
      <c r="I37" s="51">
        <v>0.05</v>
      </c>
      <c r="J37" s="51">
        <f t="shared" si="0"/>
        <v>107.30000000000001</v>
      </c>
      <c r="K37" s="51"/>
      <c r="L37" s="51"/>
      <c r="M37" s="51"/>
      <c r="N37" s="51"/>
      <c r="O37" s="51"/>
      <c r="P37" s="51"/>
      <c r="Q37" s="51"/>
      <c r="R37" s="51"/>
      <c r="S37" s="53">
        <f t="shared" si="1"/>
        <v>2253.3</v>
      </c>
      <c r="T37" s="51"/>
      <c r="U37" s="51">
        <f t="shared" si="2"/>
        <v>0</v>
      </c>
      <c r="V37" s="51">
        <f t="shared" si="3"/>
        <v>0</v>
      </c>
      <c r="W37" s="51">
        <v>0.5</v>
      </c>
      <c r="X37" s="51">
        <f t="shared" si="4"/>
        <v>1126.65</v>
      </c>
      <c r="Y37" s="51">
        <f t="shared" si="5"/>
        <v>1126.65</v>
      </c>
      <c r="Z37" s="51"/>
      <c r="AA37" s="17">
        <f t="shared" si="13"/>
        <v>0</v>
      </c>
      <c r="AB37" s="51"/>
      <c r="AC37" s="51"/>
      <c r="AD37" s="51"/>
      <c r="AE37" s="51"/>
      <c r="AF37" s="51"/>
      <c r="AG37" s="51">
        <f aca="true" t="shared" si="14" ref="AG37:AG43">SUM(AA37+AC37+AD37+AE37)</f>
        <v>0</v>
      </c>
      <c r="AH37" s="17"/>
      <c r="AI37" s="51"/>
      <c r="AJ37" s="51"/>
      <c r="AK37" s="17">
        <f t="shared" si="7"/>
        <v>0</v>
      </c>
      <c r="AL37" s="17">
        <f t="shared" si="8"/>
        <v>1126.65</v>
      </c>
      <c r="AM37" s="55">
        <v>2910.28</v>
      </c>
      <c r="AN37" s="17">
        <f t="shared" si="11"/>
        <v>1.6622833178005594</v>
      </c>
      <c r="AO37" s="17">
        <f t="shared" si="12"/>
        <v>1783.63</v>
      </c>
      <c r="AP37" s="17">
        <f t="shared" si="9"/>
        <v>2910.28</v>
      </c>
      <c r="AQ37" s="54"/>
      <c r="AR37" s="17">
        <v>0</v>
      </c>
      <c r="AS37" s="17"/>
      <c r="AT37" s="56">
        <f t="shared" si="10"/>
        <v>2910.28</v>
      </c>
    </row>
    <row r="38" spans="1:46" ht="21.75" customHeight="1">
      <c r="A38" s="93" t="s">
        <v>123</v>
      </c>
      <c r="B38" s="51" t="s">
        <v>116</v>
      </c>
      <c r="C38" s="57"/>
      <c r="D38" s="51" t="s">
        <v>122</v>
      </c>
      <c r="E38" s="58"/>
      <c r="F38" s="59"/>
      <c r="G38" s="59"/>
      <c r="H38" s="52">
        <v>2146</v>
      </c>
      <c r="I38" s="51">
        <v>0.05</v>
      </c>
      <c r="J38" s="51">
        <f t="shared" si="0"/>
        <v>107.30000000000001</v>
      </c>
      <c r="K38" s="51"/>
      <c r="L38" s="51"/>
      <c r="M38" s="51"/>
      <c r="N38" s="51"/>
      <c r="O38" s="51"/>
      <c r="P38" s="51"/>
      <c r="Q38" s="51"/>
      <c r="R38" s="51"/>
      <c r="S38" s="53">
        <f t="shared" si="1"/>
        <v>2253.3</v>
      </c>
      <c r="T38" s="51"/>
      <c r="U38" s="51">
        <f t="shared" si="2"/>
        <v>0</v>
      </c>
      <c r="V38" s="51">
        <f t="shared" si="3"/>
        <v>0</v>
      </c>
      <c r="W38" s="51">
        <v>0.5</v>
      </c>
      <c r="X38" s="51">
        <f t="shared" si="4"/>
        <v>1126.65</v>
      </c>
      <c r="Y38" s="51">
        <f t="shared" si="5"/>
        <v>1126.65</v>
      </c>
      <c r="Z38" s="51"/>
      <c r="AA38" s="17">
        <f t="shared" si="13"/>
        <v>0</v>
      </c>
      <c r="AB38" s="51"/>
      <c r="AC38" s="51"/>
      <c r="AD38" s="51"/>
      <c r="AE38" s="51"/>
      <c r="AF38" s="51"/>
      <c r="AG38" s="51">
        <f t="shared" si="14"/>
        <v>0</v>
      </c>
      <c r="AH38" s="17"/>
      <c r="AI38" s="51"/>
      <c r="AJ38" s="51"/>
      <c r="AK38" s="17">
        <f t="shared" si="7"/>
        <v>0</v>
      </c>
      <c r="AL38" s="17">
        <f t="shared" si="8"/>
        <v>1126.65</v>
      </c>
      <c r="AM38" s="55">
        <v>2910.28</v>
      </c>
      <c r="AN38" s="17">
        <f t="shared" si="11"/>
        <v>1.6622833178005594</v>
      </c>
      <c r="AO38" s="17">
        <f t="shared" si="12"/>
        <v>1783.63</v>
      </c>
      <c r="AP38" s="17">
        <f t="shared" si="9"/>
        <v>2910.28</v>
      </c>
      <c r="AQ38" s="54"/>
      <c r="AR38" s="17">
        <v>0</v>
      </c>
      <c r="AS38" s="17"/>
      <c r="AT38" s="56">
        <f t="shared" si="10"/>
        <v>2910.28</v>
      </c>
    </row>
    <row r="39" spans="1:46" ht="15">
      <c r="A39" s="93" t="s">
        <v>124</v>
      </c>
      <c r="B39" s="51" t="s">
        <v>120</v>
      </c>
      <c r="C39" s="57"/>
      <c r="D39" s="51" t="s">
        <v>122</v>
      </c>
      <c r="E39" s="58"/>
      <c r="F39" s="59"/>
      <c r="G39" s="59"/>
      <c r="H39" s="52">
        <v>2146</v>
      </c>
      <c r="I39" s="51">
        <v>0.05</v>
      </c>
      <c r="J39" s="51">
        <f t="shared" si="0"/>
        <v>107.30000000000001</v>
      </c>
      <c r="K39" s="51"/>
      <c r="L39" s="51"/>
      <c r="M39" s="51"/>
      <c r="N39" s="51"/>
      <c r="O39" s="51"/>
      <c r="P39" s="51"/>
      <c r="Q39" s="51"/>
      <c r="R39" s="51"/>
      <c r="S39" s="53">
        <f t="shared" si="1"/>
        <v>2253.3</v>
      </c>
      <c r="T39" s="51"/>
      <c r="U39" s="51">
        <f t="shared" si="2"/>
        <v>0</v>
      </c>
      <c r="V39" s="51">
        <f t="shared" si="3"/>
        <v>0</v>
      </c>
      <c r="W39" s="51">
        <v>0.5</v>
      </c>
      <c r="X39" s="51">
        <f t="shared" si="4"/>
        <v>1126.65</v>
      </c>
      <c r="Y39" s="51">
        <f t="shared" si="5"/>
        <v>1126.65</v>
      </c>
      <c r="Z39" s="51"/>
      <c r="AA39" s="17">
        <f t="shared" si="13"/>
        <v>0</v>
      </c>
      <c r="AB39" s="51"/>
      <c r="AC39" s="51"/>
      <c r="AD39" s="51"/>
      <c r="AE39" s="51"/>
      <c r="AF39" s="51"/>
      <c r="AG39" s="51">
        <f t="shared" si="14"/>
        <v>0</v>
      </c>
      <c r="AH39" s="17"/>
      <c r="AI39" s="51"/>
      <c r="AJ39" s="51"/>
      <c r="AK39" s="17">
        <f t="shared" si="7"/>
        <v>0</v>
      </c>
      <c r="AL39" s="17">
        <f t="shared" si="8"/>
        <v>1126.65</v>
      </c>
      <c r="AM39" s="55">
        <v>2910.28</v>
      </c>
      <c r="AN39" s="17">
        <f t="shared" si="11"/>
        <v>1.6622833178005594</v>
      </c>
      <c r="AO39" s="17">
        <f t="shared" si="12"/>
        <v>1783.63</v>
      </c>
      <c r="AP39" s="17">
        <f t="shared" si="9"/>
        <v>2910.28</v>
      </c>
      <c r="AQ39" s="54"/>
      <c r="AR39" s="17">
        <v>0</v>
      </c>
      <c r="AS39" s="17"/>
      <c r="AT39" s="56">
        <f t="shared" si="10"/>
        <v>2910.28</v>
      </c>
    </row>
    <row r="40" spans="1:46" ht="15">
      <c r="A40" s="93" t="s">
        <v>124</v>
      </c>
      <c r="B40" s="51" t="s">
        <v>119</v>
      </c>
      <c r="C40" s="57"/>
      <c r="D40" s="51" t="s">
        <v>122</v>
      </c>
      <c r="E40" s="58"/>
      <c r="F40" s="59"/>
      <c r="G40" s="59"/>
      <c r="H40" s="52">
        <v>2463</v>
      </c>
      <c r="I40" s="51">
        <v>0.5</v>
      </c>
      <c r="J40" s="51">
        <f>I40*H40</f>
        <v>1231.5</v>
      </c>
      <c r="K40" s="51"/>
      <c r="L40" s="51"/>
      <c r="M40" s="51"/>
      <c r="N40" s="51"/>
      <c r="O40" s="51"/>
      <c r="P40" s="51"/>
      <c r="Q40" s="51"/>
      <c r="R40" s="51"/>
      <c r="S40" s="53">
        <f>H40+J40+K40+L40+N40+P40+Q40</f>
        <v>3694.5</v>
      </c>
      <c r="T40" s="51"/>
      <c r="U40" s="51">
        <f>T40/18</f>
        <v>0</v>
      </c>
      <c r="V40" s="51">
        <f>S40*U40</f>
        <v>0</v>
      </c>
      <c r="W40" s="51">
        <v>0.5</v>
      </c>
      <c r="X40" s="51">
        <f>S40*W40</f>
        <v>1847.25</v>
      </c>
      <c r="Y40" s="51">
        <f>V40+X40</f>
        <v>1847.25</v>
      </c>
      <c r="Z40" s="51">
        <v>0.12</v>
      </c>
      <c r="AA40" s="17">
        <f>H40*(U40+W40)*Z40</f>
        <v>147.78</v>
      </c>
      <c r="AB40" s="51"/>
      <c r="AC40" s="51"/>
      <c r="AD40" s="51">
        <v>256.07</v>
      </c>
      <c r="AE40" s="51"/>
      <c r="AF40" s="51"/>
      <c r="AG40" s="51">
        <f>SUM(AA40+AC40+AD40+AE40)</f>
        <v>403.85</v>
      </c>
      <c r="AH40" s="17"/>
      <c r="AI40" s="51"/>
      <c r="AJ40" s="51"/>
      <c r="AK40" s="17">
        <f>AI40++AJ40</f>
        <v>0</v>
      </c>
      <c r="AL40" s="17">
        <f>Y40+AG40+AK40</f>
        <v>2251.1</v>
      </c>
      <c r="AM40" s="55">
        <v>2910.28</v>
      </c>
      <c r="AN40" s="17">
        <f>AO40/(H40*(U40+W40))</f>
        <v>0.5352659358505889</v>
      </c>
      <c r="AO40" s="17">
        <f>AM40-AL40</f>
        <v>659.1800000000003</v>
      </c>
      <c r="AP40" s="17">
        <f>AL40+AO40</f>
        <v>2910.28</v>
      </c>
      <c r="AQ40" s="54"/>
      <c r="AR40" s="17">
        <v>0</v>
      </c>
      <c r="AS40" s="17"/>
      <c r="AT40" s="56">
        <f>AP40+AR40</f>
        <v>2910.28</v>
      </c>
    </row>
    <row r="41" spans="1:46" ht="15">
      <c r="A41" s="93" t="s">
        <v>125</v>
      </c>
      <c r="B41" s="51" t="s">
        <v>119</v>
      </c>
      <c r="C41" s="57"/>
      <c r="D41" s="51" t="s">
        <v>122</v>
      </c>
      <c r="E41" s="58"/>
      <c r="F41" s="59"/>
      <c r="G41" s="59"/>
      <c r="H41" s="52">
        <v>2463</v>
      </c>
      <c r="I41" s="51">
        <v>0.5</v>
      </c>
      <c r="J41" s="51">
        <f t="shared" si="0"/>
        <v>1231.5</v>
      </c>
      <c r="K41" s="51"/>
      <c r="L41" s="51"/>
      <c r="M41" s="51"/>
      <c r="N41" s="51"/>
      <c r="O41" s="51"/>
      <c r="P41" s="51"/>
      <c r="Q41" s="51"/>
      <c r="R41" s="51"/>
      <c r="S41" s="53">
        <f t="shared" si="1"/>
        <v>3694.5</v>
      </c>
      <c r="T41" s="51"/>
      <c r="U41" s="51">
        <f t="shared" si="2"/>
        <v>0</v>
      </c>
      <c r="V41" s="51">
        <f t="shared" si="3"/>
        <v>0</v>
      </c>
      <c r="W41" s="51">
        <v>0.5</v>
      </c>
      <c r="X41" s="51">
        <f t="shared" si="4"/>
        <v>1847.25</v>
      </c>
      <c r="Y41" s="51">
        <f t="shared" si="5"/>
        <v>1847.25</v>
      </c>
      <c r="Z41" s="51">
        <v>0.12</v>
      </c>
      <c r="AA41" s="17">
        <f t="shared" si="13"/>
        <v>147.78</v>
      </c>
      <c r="AB41" s="51"/>
      <c r="AC41" s="51"/>
      <c r="AD41" s="51"/>
      <c r="AE41" s="51"/>
      <c r="AF41" s="51"/>
      <c r="AG41" s="51">
        <f t="shared" si="14"/>
        <v>147.78</v>
      </c>
      <c r="AH41" s="17"/>
      <c r="AI41" s="51"/>
      <c r="AJ41" s="51"/>
      <c r="AK41" s="17">
        <f t="shared" si="7"/>
        <v>0</v>
      </c>
      <c r="AL41" s="17">
        <f t="shared" si="8"/>
        <v>1995.03</v>
      </c>
      <c r="AM41" s="55">
        <v>2910.28</v>
      </c>
      <c r="AN41" s="17">
        <f t="shared" si="11"/>
        <v>0.7431993503857087</v>
      </c>
      <c r="AO41" s="17">
        <f t="shared" si="12"/>
        <v>915.2500000000002</v>
      </c>
      <c r="AP41" s="17">
        <f t="shared" si="9"/>
        <v>2910.28</v>
      </c>
      <c r="AQ41" s="54"/>
      <c r="AR41" s="17">
        <v>0</v>
      </c>
      <c r="AS41" s="17"/>
      <c r="AT41" s="56">
        <f t="shared" si="10"/>
        <v>2910.28</v>
      </c>
    </row>
    <row r="42" spans="1:46" ht="15">
      <c r="A42" s="93" t="s">
        <v>125</v>
      </c>
      <c r="B42" s="51" t="s">
        <v>120</v>
      </c>
      <c r="C42" s="57"/>
      <c r="D42" s="51" t="s">
        <v>122</v>
      </c>
      <c r="E42" s="58"/>
      <c r="F42" s="59"/>
      <c r="G42" s="59"/>
      <c r="H42" s="52">
        <v>2146</v>
      </c>
      <c r="I42" s="51">
        <v>0.05</v>
      </c>
      <c r="J42" s="51">
        <f>I42*H42</f>
        <v>107.30000000000001</v>
      </c>
      <c r="K42" s="51"/>
      <c r="L42" s="51"/>
      <c r="M42" s="51"/>
      <c r="N42" s="51"/>
      <c r="O42" s="51"/>
      <c r="P42" s="51"/>
      <c r="Q42" s="51"/>
      <c r="R42" s="51"/>
      <c r="S42" s="53">
        <f>H42+J42+K42+L42+N42+P42+Q42</f>
        <v>2253.3</v>
      </c>
      <c r="T42" s="51"/>
      <c r="U42" s="51">
        <f>T42/18</f>
        <v>0</v>
      </c>
      <c r="V42" s="51">
        <f>S42*U42</f>
        <v>0</v>
      </c>
      <c r="W42" s="51">
        <v>0.5</v>
      </c>
      <c r="X42" s="51">
        <f>S42*W42</f>
        <v>1126.65</v>
      </c>
      <c r="Y42" s="51">
        <f>V42+X42</f>
        <v>1126.65</v>
      </c>
      <c r="Z42" s="51"/>
      <c r="AA42" s="17">
        <f>H42*(U42+W42)*Z42</f>
        <v>0</v>
      </c>
      <c r="AB42" s="51"/>
      <c r="AC42" s="51"/>
      <c r="AD42" s="51"/>
      <c r="AE42" s="51"/>
      <c r="AF42" s="51"/>
      <c r="AG42" s="51">
        <f>SUM(AA42+AC42+AD42+AE42)</f>
        <v>0</v>
      </c>
      <c r="AH42" s="17"/>
      <c r="AI42" s="51"/>
      <c r="AJ42" s="51"/>
      <c r="AK42" s="17">
        <f>AI42++AJ42</f>
        <v>0</v>
      </c>
      <c r="AL42" s="17">
        <f>Y42+AG42+AK42</f>
        <v>1126.65</v>
      </c>
      <c r="AM42" s="55">
        <v>2910.28</v>
      </c>
      <c r="AN42" s="17">
        <f>AO42/(H42*(U42+W42))</f>
        <v>1.6622833178005594</v>
      </c>
      <c r="AO42" s="17">
        <f>AM42-AL42</f>
        <v>1783.63</v>
      </c>
      <c r="AP42" s="17">
        <f>AL42+AO42</f>
        <v>2910.28</v>
      </c>
      <c r="AQ42" s="54"/>
      <c r="AR42" s="17">
        <v>0</v>
      </c>
      <c r="AS42" s="17"/>
      <c r="AT42" s="56">
        <f>AP42+AR42</f>
        <v>2910.28</v>
      </c>
    </row>
    <row r="43" spans="1:46" ht="15">
      <c r="A43" s="93"/>
      <c r="B43" s="51"/>
      <c r="C43" s="57"/>
      <c r="D43" s="51"/>
      <c r="E43" s="58"/>
      <c r="F43" s="59"/>
      <c r="G43" s="59"/>
      <c r="H43" s="52"/>
      <c r="I43" s="51"/>
      <c r="J43" s="51">
        <f t="shared" si="0"/>
        <v>0</v>
      </c>
      <c r="K43" s="51"/>
      <c r="L43" s="51"/>
      <c r="M43" s="51"/>
      <c r="N43" s="51"/>
      <c r="O43" s="51"/>
      <c r="P43" s="51"/>
      <c r="Q43" s="51"/>
      <c r="R43" s="51"/>
      <c r="S43" s="53">
        <f t="shared" si="1"/>
        <v>0</v>
      </c>
      <c r="T43" s="51"/>
      <c r="U43" s="51">
        <f t="shared" si="2"/>
        <v>0</v>
      </c>
      <c r="V43" s="51">
        <f t="shared" si="3"/>
        <v>0</v>
      </c>
      <c r="W43" s="51"/>
      <c r="X43" s="51">
        <f t="shared" si="4"/>
        <v>0</v>
      </c>
      <c r="Y43" s="51">
        <f t="shared" si="5"/>
        <v>0</v>
      </c>
      <c r="Z43" s="51"/>
      <c r="AA43" s="17">
        <f t="shared" si="13"/>
        <v>0</v>
      </c>
      <c r="AB43" s="51"/>
      <c r="AC43" s="51"/>
      <c r="AD43" s="51"/>
      <c r="AE43" s="51"/>
      <c r="AF43" s="51"/>
      <c r="AG43" s="51">
        <f t="shared" si="14"/>
        <v>0</v>
      </c>
      <c r="AH43" s="17"/>
      <c r="AI43" s="51"/>
      <c r="AJ43" s="51"/>
      <c r="AK43" s="17">
        <f t="shared" si="7"/>
        <v>0</v>
      </c>
      <c r="AL43" s="17">
        <f t="shared" si="8"/>
        <v>0</v>
      </c>
      <c r="AM43" s="55"/>
      <c r="AN43" s="17"/>
      <c r="AO43" s="17">
        <f t="shared" si="12"/>
        <v>0</v>
      </c>
      <c r="AP43" s="17">
        <f t="shared" si="9"/>
        <v>0</v>
      </c>
      <c r="AQ43" s="54"/>
      <c r="AR43" s="17">
        <v>0</v>
      </c>
      <c r="AS43" s="17"/>
      <c r="AT43" s="56">
        <f t="shared" si="10"/>
        <v>0</v>
      </c>
    </row>
    <row r="44" spans="1:46" ht="13.5">
      <c r="A44" s="50" t="s">
        <v>78</v>
      </c>
      <c r="B44" s="60"/>
      <c r="C44" s="60"/>
      <c r="D44" s="60"/>
      <c r="E44" s="60"/>
      <c r="F44" s="60"/>
      <c r="G44" s="60"/>
      <c r="H44" s="60">
        <f>SUM(H23:H43)</f>
        <v>52566</v>
      </c>
      <c r="I44" s="60">
        <f aca="true" t="shared" si="15" ref="I44:AT44">SUM(I23:I43)</f>
        <v>5.7399999999999975</v>
      </c>
      <c r="J44" s="60">
        <f t="shared" si="15"/>
        <v>16652.759999999995</v>
      </c>
      <c r="K44" s="60">
        <f t="shared" si="15"/>
        <v>4398.25</v>
      </c>
      <c r="L44" s="60">
        <f t="shared" si="15"/>
        <v>0</v>
      </c>
      <c r="M44" s="60">
        <f t="shared" si="15"/>
        <v>0</v>
      </c>
      <c r="N44" s="60">
        <f t="shared" si="15"/>
        <v>0</v>
      </c>
      <c r="O44" s="60">
        <f t="shared" si="15"/>
        <v>0</v>
      </c>
      <c r="P44" s="60">
        <f t="shared" si="15"/>
        <v>0</v>
      </c>
      <c r="Q44" s="60">
        <f t="shared" si="15"/>
        <v>0</v>
      </c>
      <c r="R44" s="60">
        <f t="shared" si="15"/>
        <v>0</v>
      </c>
      <c r="S44" s="60">
        <f t="shared" si="15"/>
        <v>73617.01000000002</v>
      </c>
      <c r="T44" s="60">
        <f t="shared" si="15"/>
        <v>0</v>
      </c>
      <c r="U44" s="60">
        <f t="shared" si="15"/>
        <v>0</v>
      </c>
      <c r="V44" s="60">
        <f t="shared" si="15"/>
        <v>0</v>
      </c>
      <c r="W44" s="97">
        <f t="shared" si="15"/>
        <v>13.5</v>
      </c>
      <c r="X44" s="60">
        <f t="shared" si="15"/>
        <v>52412.10250000001</v>
      </c>
      <c r="Y44" s="60">
        <f t="shared" si="15"/>
        <v>52412.10250000001</v>
      </c>
      <c r="Z44" s="60">
        <f t="shared" si="15"/>
        <v>0.72</v>
      </c>
      <c r="AA44" s="60">
        <f t="shared" si="15"/>
        <v>1182.24</v>
      </c>
      <c r="AB44" s="60">
        <f t="shared" si="15"/>
        <v>0</v>
      </c>
      <c r="AC44" s="60">
        <f t="shared" si="15"/>
        <v>0</v>
      </c>
      <c r="AD44" s="60">
        <f t="shared" si="15"/>
        <v>2619.28</v>
      </c>
      <c r="AE44" s="60">
        <f t="shared" si="15"/>
        <v>105.25</v>
      </c>
      <c r="AF44" s="60">
        <f t="shared" si="15"/>
        <v>102</v>
      </c>
      <c r="AG44" s="60">
        <f t="shared" si="15"/>
        <v>4008.7700000000004</v>
      </c>
      <c r="AH44" s="60">
        <f t="shared" si="15"/>
        <v>0</v>
      </c>
      <c r="AI44" s="60">
        <f t="shared" si="15"/>
        <v>0</v>
      </c>
      <c r="AJ44" s="60">
        <f t="shared" si="15"/>
        <v>0</v>
      </c>
      <c r="AK44" s="60">
        <f t="shared" si="15"/>
        <v>0</v>
      </c>
      <c r="AL44" s="60">
        <f t="shared" si="15"/>
        <v>56420.8725</v>
      </c>
      <c r="AM44" s="60">
        <f t="shared" si="15"/>
        <v>90241.41765909092</v>
      </c>
      <c r="AN44" s="60">
        <f t="shared" si="15"/>
        <v>20.63598588407048</v>
      </c>
      <c r="AO44" s="60">
        <f t="shared" si="15"/>
        <v>33820.54515909092</v>
      </c>
      <c r="AP44" s="60">
        <f t="shared" si="15"/>
        <v>90241.41765909092</v>
      </c>
      <c r="AQ44" s="60">
        <f t="shared" si="15"/>
        <v>0</v>
      </c>
      <c r="AR44" s="60">
        <f t="shared" si="15"/>
        <v>0</v>
      </c>
      <c r="AS44" s="60">
        <f t="shared" si="15"/>
        <v>100</v>
      </c>
      <c r="AT44" s="60">
        <f t="shared" si="15"/>
        <v>90341.41765909092</v>
      </c>
    </row>
    <row r="45" spans="1:46" ht="13.5">
      <c r="A45" s="13"/>
      <c r="B45" s="13"/>
      <c r="C45" s="19"/>
      <c r="D45" s="13"/>
      <c r="E45" s="20"/>
      <c r="F45" s="32"/>
      <c r="G45" s="32"/>
      <c r="H45" s="1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7"/>
      <c r="AI45" s="13"/>
      <c r="AJ45" s="13"/>
      <c r="AK45" s="15"/>
      <c r="AL45" s="15"/>
      <c r="AM45" s="15"/>
      <c r="AN45" s="15"/>
      <c r="AO45" s="15"/>
      <c r="AP45" s="15"/>
      <c r="AQ45" s="18"/>
      <c r="AR45" s="15"/>
      <c r="AS45" s="15"/>
      <c r="AT45" s="44"/>
    </row>
    <row r="47" ht="12.75">
      <c r="A47" t="s">
        <v>23</v>
      </c>
    </row>
    <row r="48" ht="12.75">
      <c r="A48" t="s">
        <v>30</v>
      </c>
    </row>
    <row r="53" spans="1:46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34"/>
    </row>
    <row r="54" spans="1:46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22"/>
      <c r="AP54" s="5"/>
      <c r="AQ54" s="5"/>
      <c r="AR54" s="5"/>
      <c r="AS54" s="5"/>
      <c r="AT54" s="34"/>
    </row>
    <row r="55" spans="1:46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34"/>
    </row>
    <row r="56" ht="12.75">
      <c r="AT56" s="36"/>
    </row>
    <row r="57" ht="12.75">
      <c r="AT57" s="36"/>
    </row>
    <row r="58" ht="12.75">
      <c r="AT58" s="36"/>
    </row>
    <row r="59" ht="12.75">
      <c r="AT59" s="36"/>
    </row>
    <row r="60" ht="12.75">
      <c r="AT60" s="36"/>
    </row>
    <row r="61" ht="12.75">
      <c r="AT61" s="36"/>
    </row>
    <row r="62" ht="12.75">
      <c r="AT62" s="36"/>
    </row>
    <row r="63" ht="12.75">
      <c r="AT63" s="36"/>
    </row>
  </sheetData>
  <sheetProtection/>
  <mergeCells count="49">
    <mergeCell ref="AS19:AS21"/>
    <mergeCell ref="B15:X15"/>
    <mergeCell ref="B16:E16"/>
    <mergeCell ref="H17:AR17"/>
    <mergeCell ref="H18:AR18"/>
    <mergeCell ref="A19:A21"/>
    <mergeCell ref="B19:B21"/>
    <mergeCell ref="C19:C21"/>
    <mergeCell ref="D19:D21"/>
    <mergeCell ref="E19:E21"/>
    <mergeCell ref="F19:F21"/>
    <mergeCell ref="G19:G21"/>
    <mergeCell ref="H19:H21"/>
    <mergeCell ref="I19:S19"/>
    <mergeCell ref="T19:T21"/>
    <mergeCell ref="U19:U21"/>
    <mergeCell ref="V19:V21"/>
    <mergeCell ref="Q20:Q21"/>
    <mergeCell ref="R20:R21"/>
    <mergeCell ref="S20:S21"/>
    <mergeCell ref="X19:X21"/>
    <mergeCell ref="Y19:Y21"/>
    <mergeCell ref="Z19:AG19"/>
    <mergeCell ref="AH19:AK19"/>
    <mergeCell ref="AL19:AL21"/>
    <mergeCell ref="Z20:AA20"/>
    <mergeCell ref="AB20:AC20"/>
    <mergeCell ref="AD20:AD21"/>
    <mergeCell ref="AE20:AE21"/>
    <mergeCell ref="AN19:AO19"/>
    <mergeCell ref="AP19:AP21"/>
    <mergeCell ref="AQ19:AR19"/>
    <mergeCell ref="AT19:AT21"/>
    <mergeCell ref="I20:J20"/>
    <mergeCell ref="K20:K21"/>
    <mergeCell ref="L20:L21"/>
    <mergeCell ref="M20:N20"/>
    <mergeCell ref="O20:P20"/>
    <mergeCell ref="W19:W21"/>
    <mergeCell ref="AO20:AO21"/>
    <mergeCell ref="AQ20:AQ21"/>
    <mergeCell ref="AR20:AR21"/>
    <mergeCell ref="AF20:AF21"/>
    <mergeCell ref="AG20:AG21"/>
    <mergeCell ref="AH20:AI20"/>
    <mergeCell ref="AJ20:AJ21"/>
    <mergeCell ref="AK20:AK21"/>
    <mergeCell ref="AN20:AN21"/>
    <mergeCell ref="AM19:AM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12"/>
  <sheetViews>
    <sheetView tabSelected="1" zoomScale="70" zoomScaleNormal="70" zoomScalePageLayoutView="0" workbookViewId="0" topLeftCell="Z25">
      <selection activeCell="AV42" sqref="AV42"/>
    </sheetView>
  </sheetViews>
  <sheetFormatPr defaultColWidth="9.00390625" defaultRowHeight="12.75"/>
  <cols>
    <col min="1" max="1" width="4.375" style="0" customWidth="1"/>
    <col min="2" max="2" width="33.625" style="0" customWidth="1"/>
    <col min="3" max="3" width="12.50390625" style="0" customWidth="1"/>
    <col min="4" max="4" width="8.875" style="0" customWidth="1"/>
    <col min="5" max="5" width="26.125" style="0" customWidth="1"/>
    <col min="6" max="6" width="22.50390625" style="0" customWidth="1"/>
    <col min="7" max="7" width="20.125" style="0" customWidth="1"/>
    <col min="8" max="8" width="11.50390625" style="0" customWidth="1"/>
    <col min="9" max="9" width="9.625" style="0" customWidth="1"/>
    <col min="10" max="10" width="8.50390625" style="0" customWidth="1"/>
    <col min="11" max="11" width="11.625" style="0" customWidth="1"/>
    <col min="12" max="12" width="11.375" style="0" customWidth="1"/>
    <col min="13" max="13" width="8.875" style="0" customWidth="1"/>
    <col min="14" max="14" width="6.875" style="0" customWidth="1"/>
    <col min="15" max="15" width="13.50390625" style="0" customWidth="1"/>
    <col min="16" max="16" width="8.50390625" style="0" customWidth="1"/>
    <col min="17" max="17" width="6.625" style="0" customWidth="1"/>
    <col min="18" max="18" width="7.25390625" style="0" customWidth="1"/>
    <col min="19" max="19" width="9.50390625" style="0" customWidth="1"/>
    <col min="20" max="20" width="8.00390625" style="0" customWidth="1"/>
    <col min="21" max="21" width="9.50390625" style="0" customWidth="1"/>
    <col min="22" max="22" width="6.625" style="0" customWidth="1"/>
    <col min="23" max="23" width="10.00390625" style="0" customWidth="1"/>
    <col min="24" max="25" width="9.50390625" style="0" customWidth="1"/>
    <col min="26" max="26" width="9.125" style="0" customWidth="1"/>
    <col min="27" max="27" width="10.625" style="0" customWidth="1"/>
    <col min="28" max="28" width="8.125" style="0" customWidth="1"/>
    <col min="29" max="29" width="11.00390625" style="0" customWidth="1"/>
    <col min="30" max="30" width="8.125" style="0" customWidth="1"/>
    <col min="31" max="31" width="10.125" style="0" customWidth="1"/>
    <col min="32" max="32" width="10.50390625" style="0" customWidth="1"/>
    <col min="33" max="33" width="9.25390625" style="0" customWidth="1"/>
    <col min="34" max="34" width="10.50390625" style="0" customWidth="1"/>
    <col min="35" max="35" width="9.625" style="0" customWidth="1"/>
    <col min="36" max="36" width="8.50390625" style="0" customWidth="1"/>
    <col min="37" max="37" width="6.50390625" style="0" customWidth="1"/>
    <col min="38" max="39" width="9.50390625" style="0" customWidth="1"/>
    <col min="40" max="40" width="10.00390625" style="0" customWidth="1"/>
    <col min="41" max="41" width="8.375" style="0" customWidth="1"/>
    <col min="42" max="42" width="8.50390625" style="0" customWidth="1"/>
    <col min="43" max="43" width="8.00390625" style="0" customWidth="1"/>
    <col min="44" max="44" width="11.00390625" style="0" customWidth="1"/>
    <col min="45" max="45" width="10.625" style="0" customWidth="1"/>
    <col min="46" max="46" width="13.125" style="0" customWidth="1"/>
    <col min="47" max="47" width="10.75390625" style="0" customWidth="1"/>
    <col min="48" max="48" width="8.625" style="0" customWidth="1"/>
    <col min="49" max="49" width="8.875" style="0" customWidth="1"/>
    <col min="50" max="50" width="12.375" style="0" customWidth="1"/>
    <col min="51" max="51" width="9.125" style="0" customWidth="1"/>
    <col min="52" max="54" width="8.50390625" style="0" customWidth="1"/>
    <col min="55" max="55" width="12.50390625" style="2" customWidth="1"/>
  </cols>
  <sheetData>
    <row r="1" spans="2:55" ht="46.5" customHeight="1">
      <c r="B1" s="226" t="s">
        <v>128</v>
      </c>
      <c r="C1" s="227"/>
      <c r="D1" s="227"/>
      <c r="E1" s="228"/>
      <c r="F1" s="76" t="s">
        <v>129</v>
      </c>
      <c r="G1" s="77" t="s">
        <v>130</v>
      </c>
      <c r="H1" s="77" t="s">
        <v>131</v>
      </c>
      <c r="I1" s="77" t="s">
        <v>156</v>
      </c>
      <c r="J1" s="77" t="s">
        <v>176</v>
      </c>
      <c r="K1" s="77" t="s">
        <v>193</v>
      </c>
      <c r="L1" s="78"/>
      <c r="M1" s="234" t="s">
        <v>135</v>
      </c>
      <c r="N1" s="234"/>
      <c r="O1" s="234"/>
      <c r="P1" s="234"/>
      <c r="Q1" s="88"/>
      <c r="R1" s="89"/>
      <c r="S1" s="229" t="s">
        <v>132</v>
      </c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BC1" s="47"/>
    </row>
    <row r="2" spans="2:55" ht="46.5" customHeight="1">
      <c r="B2" s="226" t="s">
        <v>181</v>
      </c>
      <c r="C2" s="227"/>
      <c r="D2" s="227"/>
      <c r="E2" s="228"/>
      <c r="F2" s="76" t="s">
        <v>155</v>
      </c>
      <c r="G2" s="77" t="s">
        <v>133</v>
      </c>
      <c r="H2" s="77"/>
      <c r="I2" s="77" t="s">
        <v>143</v>
      </c>
      <c r="J2" s="77" t="s">
        <v>188</v>
      </c>
      <c r="K2" s="77" t="s">
        <v>194</v>
      </c>
      <c r="L2" s="78"/>
      <c r="M2" s="89" t="s">
        <v>138</v>
      </c>
      <c r="N2" s="89"/>
      <c r="O2" s="89"/>
      <c r="P2" s="88"/>
      <c r="Q2" s="88"/>
      <c r="R2" s="8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BC2" s="47"/>
    </row>
    <row r="3" spans="2:55" ht="39" customHeight="1">
      <c r="B3" s="226" t="s">
        <v>182</v>
      </c>
      <c r="C3" s="227"/>
      <c r="D3" s="227"/>
      <c r="E3" s="228"/>
      <c r="F3" s="76" t="s">
        <v>184</v>
      </c>
      <c r="G3" s="77" t="s">
        <v>133</v>
      </c>
      <c r="H3" s="77"/>
      <c r="I3" s="77" t="s">
        <v>185</v>
      </c>
      <c r="J3" s="77" t="s">
        <v>189</v>
      </c>
      <c r="K3" s="77" t="s">
        <v>195</v>
      </c>
      <c r="L3" s="78"/>
      <c r="M3" s="89" t="s">
        <v>139</v>
      </c>
      <c r="N3" s="89"/>
      <c r="O3" s="89"/>
      <c r="P3" s="88"/>
      <c r="Q3" s="88"/>
      <c r="R3" s="89"/>
      <c r="S3" s="229" t="s">
        <v>134</v>
      </c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U3" s="33"/>
      <c r="AV3" s="33"/>
      <c r="BC3" s="47"/>
    </row>
    <row r="4" spans="2:55" ht="39" customHeight="1">
      <c r="B4" s="226" t="s">
        <v>183</v>
      </c>
      <c r="C4" s="227"/>
      <c r="D4" s="227"/>
      <c r="E4" s="228"/>
      <c r="F4" s="76" t="s">
        <v>143</v>
      </c>
      <c r="G4" s="77" t="s">
        <v>186</v>
      </c>
      <c r="H4" s="77"/>
      <c r="I4" s="77" t="s">
        <v>187</v>
      </c>
      <c r="J4" s="77" t="s">
        <v>190</v>
      </c>
      <c r="K4" s="77" t="s">
        <v>144</v>
      </c>
      <c r="L4" s="81"/>
      <c r="M4" s="234" t="s">
        <v>140</v>
      </c>
      <c r="N4" s="234"/>
      <c r="O4" s="234"/>
      <c r="P4" s="234"/>
      <c r="Q4" s="234"/>
      <c r="R4" s="234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U4" s="33"/>
      <c r="AV4" s="33"/>
      <c r="BC4" s="47"/>
    </row>
    <row r="5" spans="2:55" ht="39" customHeight="1" thickBot="1">
      <c r="B5" s="226" t="s">
        <v>136</v>
      </c>
      <c r="C5" s="227"/>
      <c r="D5" s="227"/>
      <c r="E5" s="228"/>
      <c r="F5" s="76" t="s">
        <v>205</v>
      </c>
      <c r="G5" s="77" t="s">
        <v>206</v>
      </c>
      <c r="H5" s="77"/>
      <c r="I5" s="77" t="s">
        <v>207</v>
      </c>
      <c r="J5" s="77" t="s">
        <v>191</v>
      </c>
      <c r="K5" s="77" t="s">
        <v>145</v>
      </c>
      <c r="L5" s="81"/>
      <c r="M5" s="234"/>
      <c r="N5" s="234"/>
      <c r="O5" s="234"/>
      <c r="P5" s="235" t="s">
        <v>141</v>
      </c>
      <c r="Q5" s="235"/>
      <c r="R5" s="235"/>
      <c r="S5" s="82"/>
      <c r="T5" s="83"/>
      <c r="U5" s="84"/>
      <c r="V5" s="79"/>
      <c r="W5" s="80"/>
      <c r="X5" s="80" t="s">
        <v>137</v>
      </c>
      <c r="Y5" s="236" t="s">
        <v>197</v>
      </c>
      <c r="Z5" s="236"/>
      <c r="AA5" s="236"/>
      <c r="AB5" s="236"/>
      <c r="AC5" s="237" t="s">
        <v>198</v>
      </c>
      <c r="AD5" s="237"/>
      <c r="AE5" s="237"/>
      <c r="AF5" s="237"/>
      <c r="AG5" s="82"/>
      <c r="AH5" s="236" t="s">
        <v>148</v>
      </c>
      <c r="AI5" s="236"/>
      <c r="AJ5" s="236"/>
      <c r="AK5" s="236"/>
      <c r="AL5" s="236"/>
      <c r="AM5" s="236"/>
      <c r="AN5" s="236"/>
      <c r="AO5" s="236"/>
      <c r="AP5" s="236"/>
      <c r="AU5" s="33"/>
      <c r="AV5" s="33"/>
      <c r="BC5" s="47"/>
    </row>
    <row r="6" spans="2:55" ht="39" customHeight="1">
      <c r="B6" s="226"/>
      <c r="C6" s="227"/>
      <c r="D6" s="227"/>
      <c r="E6" s="228"/>
      <c r="F6" s="76"/>
      <c r="G6" s="77"/>
      <c r="H6" s="77"/>
      <c r="I6" s="77"/>
      <c r="J6" s="77" t="s">
        <v>192</v>
      </c>
      <c r="K6" s="85"/>
      <c r="L6" s="81"/>
      <c r="M6" s="81"/>
      <c r="N6" s="78"/>
      <c r="O6" s="78"/>
      <c r="P6" s="79"/>
      <c r="Q6" s="79"/>
      <c r="R6" s="78"/>
      <c r="S6" s="229" t="s">
        <v>158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30"/>
      <c r="AI6" s="230"/>
      <c r="AJ6" s="230"/>
      <c r="AK6" s="230"/>
      <c r="AL6" s="230"/>
      <c r="AM6" s="230"/>
      <c r="AN6" s="230"/>
      <c r="AO6" s="230"/>
      <c r="AP6" s="230"/>
      <c r="AU6" s="33"/>
      <c r="AV6" s="33"/>
      <c r="BC6" s="47"/>
    </row>
    <row r="7" spans="2:55" ht="39" customHeight="1">
      <c r="B7" s="231"/>
      <c r="C7" s="232"/>
      <c r="D7" s="232"/>
      <c r="E7" s="233"/>
      <c r="F7" s="86"/>
      <c r="G7" s="87"/>
      <c r="H7" s="87"/>
      <c r="I7" s="87"/>
      <c r="J7" s="85"/>
      <c r="K7" s="81"/>
      <c r="L7" s="81"/>
      <c r="M7" s="81"/>
      <c r="N7" s="78"/>
      <c r="O7" s="78"/>
      <c r="P7" s="79"/>
      <c r="Q7" s="79"/>
      <c r="R7" s="78"/>
      <c r="S7" s="229" t="s">
        <v>147</v>
      </c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82"/>
      <c r="AI7" s="82"/>
      <c r="AJ7" s="82"/>
      <c r="AK7" s="82"/>
      <c r="AL7" s="82"/>
      <c r="AM7" s="82"/>
      <c r="AN7" s="82"/>
      <c r="AO7" s="82"/>
      <c r="AP7" s="82"/>
      <c r="AU7" s="33"/>
      <c r="AV7" s="33"/>
      <c r="BC7" s="47"/>
    </row>
    <row r="8" spans="1:55" ht="32.25" customHeight="1">
      <c r="A8" s="3"/>
      <c r="B8" s="3"/>
      <c r="C8" s="4" t="s">
        <v>196</v>
      </c>
      <c r="D8" s="4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48"/>
    </row>
    <row r="9" spans="1:55" ht="21" customHeight="1">
      <c r="A9" s="3"/>
      <c r="B9" s="3"/>
      <c r="C9" s="171" t="s">
        <v>157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48"/>
    </row>
    <row r="10" spans="1:55" ht="16.5" customHeight="1">
      <c r="A10" s="3"/>
      <c r="B10" s="3"/>
      <c r="C10" s="172"/>
      <c r="D10" s="172"/>
      <c r="E10" s="172"/>
      <c r="F10" s="172"/>
      <c r="G10" s="17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48"/>
    </row>
    <row r="11" spans="1:55" ht="11.25" customHeight="1" thickBot="1">
      <c r="A11" s="5"/>
      <c r="B11" s="5"/>
      <c r="C11" s="5"/>
      <c r="D11" s="5"/>
      <c r="E11" s="5"/>
      <c r="F11" s="5"/>
      <c r="G11" s="5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09"/>
      <c r="BB11" s="109"/>
      <c r="BC11" s="49"/>
    </row>
    <row r="12" spans="1:55" ht="17.25" customHeight="1" hidden="1">
      <c r="A12" s="5"/>
      <c r="B12" s="5"/>
      <c r="C12" s="5"/>
      <c r="D12" s="5"/>
      <c r="E12" s="5"/>
      <c r="F12" s="5"/>
      <c r="G12" s="5"/>
      <c r="H12" s="174" t="s">
        <v>0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6"/>
      <c r="BB12" s="6"/>
      <c r="BC12" s="6"/>
    </row>
    <row r="13" spans="1:55" ht="48" customHeight="1">
      <c r="A13" s="209" t="s">
        <v>1</v>
      </c>
      <c r="B13" s="212" t="s">
        <v>2</v>
      </c>
      <c r="C13" s="212" t="s">
        <v>3</v>
      </c>
      <c r="D13" s="215" t="s">
        <v>32</v>
      </c>
      <c r="E13" s="218" t="s">
        <v>33</v>
      </c>
      <c r="F13" s="221" t="s">
        <v>65</v>
      </c>
      <c r="G13" s="223" t="s">
        <v>70</v>
      </c>
      <c r="H13" s="144" t="s">
        <v>29</v>
      </c>
      <c r="I13" s="166" t="s">
        <v>5</v>
      </c>
      <c r="J13" s="166"/>
      <c r="K13" s="167"/>
      <c r="L13" s="167"/>
      <c r="M13" s="167"/>
      <c r="N13" s="167"/>
      <c r="O13" s="166"/>
      <c r="P13" s="166" t="s">
        <v>16</v>
      </c>
      <c r="Q13" s="166"/>
      <c r="R13" s="166"/>
      <c r="S13" s="166"/>
      <c r="T13" s="166" t="s">
        <v>25</v>
      </c>
      <c r="U13" s="166"/>
      <c r="V13" s="166"/>
      <c r="W13" s="166"/>
      <c r="X13" s="166" t="s">
        <v>6</v>
      </c>
      <c r="Y13" s="166"/>
      <c r="Z13" s="166"/>
      <c r="AA13" s="166"/>
      <c r="AB13" s="183" t="s">
        <v>7</v>
      </c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184"/>
      <c r="AT13" s="193" t="s">
        <v>4</v>
      </c>
      <c r="AU13" s="129" t="s">
        <v>85</v>
      </c>
      <c r="AV13" s="196" t="s">
        <v>8</v>
      </c>
      <c r="AW13" s="196"/>
      <c r="AX13" s="193" t="s">
        <v>21</v>
      </c>
      <c r="AY13" s="196" t="s">
        <v>9</v>
      </c>
      <c r="AZ13" s="196"/>
      <c r="BA13" s="193" t="s">
        <v>202</v>
      </c>
      <c r="BB13" s="193" t="s">
        <v>203</v>
      </c>
      <c r="BC13" s="197" t="s">
        <v>67</v>
      </c>
    </row>
    <row r="14" spans="1:55" ht="104.25" customHeight="1">
      <c r="A14" s="210"/>
      <c r="B14" s="213"/>
      <c r="C14" s="213"/>
      <c r="D14" s="216"/>
      <c r="E14" s="219"/>
      <c r="F14" s="216"/>
      <c r="G14" s="224"/>
      <c r="H14" s="145"/>
      <c r="I14" s="138" t="s">
        <v>54</v>
      </c>
      <c r="J14" s="139"/>
      <c r="K14" s="40" t="s">
        <v>69</v>
      </c>
      <c r="L14" s="40" t="s">
        <v>73</v>
      </c>
      <c r="M14" s="207" t="s">
        <v>58</v>
      </c>
      <c r="N14" s="144"/>
      <c r="O14" s="154" t="s">
        <v>24</v>
      </c>
      <c r="P14" s="111" t="s">
        <v>18</v>
      </c>
      <c r="Q14" s="111" t="s">
        <v>19</v>
      </c>
      <c r="R14" s="111" t="s">
        <v>20</v>
      </c>
      <c r="S14" s="152" t="s">
        <v>17</v>
      </c>
      <c r="T14" s="111" t="s">
        <v>18</v>
      </c>
      <c r="U14" s="111" t="s">
        <v>19</v>
      </c>
      <c r="V14" s="111" t="s">
        <v>20</v>
      </c>
      <c r="W14" s="187" t="s">
        <v>17</v>
      </c>
      <c r="X14" s="189" t="s">
        <v>34</v>
      </c>
      <c r="Y14" s="189"/>
      <c r="Z14" s="189"/>
      <c r="AA14" s="187" t="s">
        <v>26</v>
      </c>
      <c r="AB14" s="166" t="s">
        <v>12</v>
      </c>
      <c r="AC14" s="166"/>
      <c r="AD14" s="166"/>
      <c r="AE14" s="166"/>
      <c r="AF14" s="166"/>
      <c r="AG14" s="190" t="s">
        <v>13</v>
      </c>
      <c r="AH14" s="191"/>
      <c r="AI14" s="191"/>
      <c r="AJ14" s="192"/>
      <c r="AK14" s="144" t="s">
        <v>60</v>
      </c>
      <c r="AL14" s="181" t="s">
        <v>40</v>
      </c>
      <c r="AM14" s="183" t="s">
        <v>41</v>
      </c>
      <c r="AN14" s="184"/>
      <c r="AO14" s="138" t="s">
        <v>77</v>
      </c>
      <c r="AP14" s="185"/>
      <c r="AQ14" s="139"/>
      <c r="AR14" s="144" t="s">
        <v>127</v>
      </c>
      <c r="AS14" s="152" t="s">
        <v>27</v>
      </c>
      <c r="AT14" s="194"/>
      <c r="AU14" s="130"/>
      <c r="AV14" s="200" t="s">
        <v>75</v>
      </c>
      <c r="AW14" s="111" t="s">
        <v>84</v>
      </c>
      <c r="AX14" s="194"/>
      <c r="AY14" s="202" t="s">
        <v>28</v>
      </c>
      <c r="AZ14" s="204" t="s">
        <v>14</v>
      </c>
      <c r="BA14" s="194"/>
      <c r="BB14" s="194"/>
      <c r="BC14" s="198"/>
    </row>
    <row r="15" spans="1:55" ht="92.25" customHeight="1" thickBot="1">
      <c r="A15" s="211"/>
      <c r="B15" s="214"/>
      <c r="C15" s="214"/>
      <c r="D15" s="217"/>
      <c r="E15" s="220"/>
      <c r="F15" s="222"/>
      <c r="G15" s="225"/>
      <c r="H15" s="146"/>
      <c r="I15" s="41" t="s">
        <v>57</v>
      </c>
      <c r="J15" s="37" t="s">
        <v>55</v>
      </c>
      <c r="K15" s="37" t="s">
        <v>55</v>
      </c>
      <c r="L15" s="37" t="s">
        <v>55</v>
      </c>
      <c r="M15" s="208"/>
      <c r="N15" s="146"/>
      <c r="O15" s="155"/>
      <c r="P15" s="186"/>
      <c r="Q15" s="186"/>
      <c r="R15" s="186"/>
      <c r="S15" s="153"/>
      <c r="T15" s="186"/>
      <c r="U15" s="186"/>
      <c r="V15" s="186"/>
      <c r="W15" s="188"/>
      <c r="X15" s="28" t="s">
        <v>38</v>
      </c>
      <c r="Y15" s="28" t="s">
        <v>59</v>
      </c>
      <c r="Z15" s="25" t="s">
        <v>35</v>
      </c>
      <c r="AA15" s="188"/>
      <c r="AB15" s="31" t="s">
        <v>82</v>
      </c>
      <c r="AC15" s="31" t="s">
        <v>51</v>
      </c>
      <c r="AD15" s="38" t="s">
        <v>31</v>
      </c>
      <c r="AE15" s="38" t="s">
        <v>48</v>
      </c>
      <c r="AF15" s="39" t="s">
        <v>15</v>
      </c>
      <c r="AG15" s="31" t="s">
        <v>82</v>
      </c>
      <c r="AH15" s="38" t="s">
        <v>31</v>
      </c>
      <c r="AI15" s="38" t="s">
        <v>49</v>
      </c>
      <c r="AJ15" s="39" t="s">
        <v>15</v>
      </c>
      <c r="AK15" s="146"/>
      <c r="AL15" s="182"/>
      <c r="AM15" s="39" t="s">
        <v>50</v>
      </c>
      <c r="AN15" s="39" t="s">
        <v>15</v>
      </c>
      <c r="AO15" s="31" t="s">
        <v>82</v>
      </c>
      <c r="AP15" s="42" t="s">
        <v>56</v>
      </c>
      <c r="AQ15" s="42" t="s">
        <v>55</v>
      </c>
      <c r="AR15" s="146"/>
      <c r="AS15" s="153"/>
      <c r="AT15" s="195"/>
      <c r="AU15" s="131"/>
      <c r="AV15" s="201"/>
      <c r="AW15" s="112"/>
      <c r="AX15" s="195"/>
      <c r="AY15" s="203"/>
      <c r="AZ15" s="205"/>
      <c r="BA15" s="195"/>
      <c r="BB15" s="195"/>
      <c r="BC15" s="199"/>
    </row>
    <row r="16" spans="1:55" s="1" customFormat="1" ht="33.75" customHeight="1" thickBot="1">
      <c r="A16" s="7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9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>
        <v>30</v>
      </c>
      <c r="AE16" s="8">
        <v>31</v>
      </c>
      <c r="AF16" s="8">
        <v>32</v>
      </c>
      <c r="AG16" s="8">
        <v>33</v>
      </c>
      <c r="AH16" s="8">
        <v>34</v>
      </c>
      <c r="AI16" s="8">
        <v>35</v>
      </c>
      <c r="AJ16" s="8">
        <v>36</v>
      </c>
      <c r="AK16" s="8">
        <v>37</v>
      </c>
      <c r="AL16" s="8">
        <v>38</v>
      </c>
      <c r="AM16" s="8">
        <v>39</v>
      </c>
      <c r="AN16" s="8">
        <v>40</v>
      </c>
      <c r="AO16" s="8">
        <v>41</v>
      </c>
      <c r="AP16" s="8">
        <v>42</v>
      </c>
      <c r="AQ16" s="8">
        <v>43</v>
      </c>
      <c r="AR16" s="10">
        <v>44</v>
      </c>
      <c r="AS16" s="10">
        <v>45</v>
      </c>
      <c r="AT16" s="8">
        <v>46</v>
      </c>
      <c r="AU16" s="8">
        <v>47</v>
      </c>
      <c r="AV16" s="11">
        <v>48</v>
      </c>
      <c r="AW16" s="8">
        <v>49</v>
      </c>
      <c r="AX16" s="8">
        <v>50</v>
      </c>
      <c r="AY16" s="8">
        <v>51</v>
      </c>
      <c r="AZ16" s="8">
        <v>52</v>
      </c>
      <c r="BA16" s="110"/>
      <c r="BB16" s="110"/>
      <c r="BC16" s="43">
        <v>53</v>
      </c>
    </row>
    <row r="17" spans="1:55" ht="43.5" customHeight="1">
      <c r="A17" s="12">
        <v>1</v>
      </c>
      <c r="B17" s="13" t="s">
        <v>87</v>
      </c>
      <c r="C17" s="13" t="s">
        <v>88</v>
      </c>
      <c r="D17" s="30">
        <v>33</v>
      </c>
      <c r="E17" s="13" t="s">
        <v>91</v>
      </c>
      <c r="F17" s="13" t="s">
        <v>169</v>
      </c>
      <c r="G17" s="13" t="s">
        <v>199</v>
      </c>
      <c r="H17" s="14">
        <v>3469</v>
      </c>
      <c r="I17" s="13">
        <v>0.72</v>
      </c>
      <c r="J17" s="13">
        <f>I17*H17</f>
        <v>2497.68</v>
      </c>
      <c r="K17" s="13">
        <f>H17*0.25</f>
        <v>867.25</v>
      </c>
      <c r="L17" s="13"/>
      <c r="M17" s="13"/>
      <c r="N17" s="13"/>
      <c r="O17" s="15">
        <f>H17+J17+K17+L17+M17</f>
        <v>6833.93</v>
      </c>
      <c r="P17" s="13"/>
      <c r="Q17" s="13">
        <v>10.5</v>
      </c>
      <c r="R17" s="13"/>
      <c r="S17" s="13">
        <f>SUM(P17:R17)</f>
        <v>10.5</v>
      </c>
      <c r="T17" s="13">
        <f>P17/20*O17</f>
        <v>0</v>
      </c>
      <c r="U17" s="13">
        <f>Q17/18*O17</f>
        <v>3986.459166666667</v>
      </c>
      <c r="V17" s="13">
        <f>R17/18*O17</f>
        <v>0</v>
      </c>
      <c r="W17" s="13">
        <f>SUM(T17:V17)</f>
        <v>3986.459166666667</v>
      </c>
      <c r="X17" s="13"/>
      <c r="Y17" s="45"/>
      <c r="Z17" s="13">
        <f>X17/18*H17*Y17</f>
        <v>0</v>
      </c>
      <c r="AA17" s="13">
        <f>SUM(Z17:Z17)</f>
        <v>0</v>
      </c>
      <c r="AB17" s="16">
        <v>5</v>
      </c>
      <c r="AC17" s="16">
        <v>5.5</v>
      </c>
      <c r="AD17" s="16">
        <v>7</v>
      </c>
      <c r="AE17" s="15">
        <v>0.1</v>
      </c>
      <c r="AF17" s="17">
        <f>AC17/18*H17*(AD17/25)*AE17</f>
        <v>29.67922222222223</v>
      </c>
      <c r="AG17" s="17"/>
      <c r="AH17" s="17"/>
      <c r="AI17" s="17"/>
      <c r="AJ17" s="13"/>
      <c r="AK17" s="13"/>
      <c r="AL17" s="13"/>
      <c r="AM17" s="13"/>
      <c r="AN17" s="13"/>
      <c r="AO17" s="13"/>
      <c r="AP17" s="13"/>
      <c r="AQ17" s="15">
        <f>AP17/20*H17*0.15</f>
        <v>0</v>
      </c>
      <c r="AR17" s="13"/>
      <c r="AS17" s="15">
        <f>SUM(AF17+AJ17+AK17+AL17+AN17+AQ17+AR17)</f>
        <v>29.67922222222223</v>
      </c>
      <c r="AT17" s="15">
        <f>W17+AA17+AS17</f>
        <v>4016.138388888889</v>
      </c>
      <c r="AU17" s="24">
        <v>4035.41</v>
      </c>
      <c r="AV17" s="15">
        <v>0</v>
      </c>
      <c r="AW17" s="15">
        <f>H17*AV17</f>
        <v>0</v>
      </c>
      <c r="AX17" s="15"/>
      <c r="AY17" s="15"/>
      <c r="AZ17" s="30">
        <f>AY17%*H17</f>
        <v>0</v>
      </c>
      <c r="BA17" s="30">
        <f>71.43*AH17</f>
        <v>0</v>
      </c>
      <c r="BB17" s="30">
        <v>100</v>
      </c>
      <c r="BC17" s="44">
        <f>AX17+AZ17</f>
        <v>0</v>
      </c>
    </row>
    <row r="18" spans="1:55" ht="43.5" customHeight="1">
      <c r="A18" s="12"/>
      <c r="B18" s="13"/>
      <c r="C18" s="13"/>
      <c r="D18" s="30"/>
      <c r="E18" s="13"/>
      <c r="F18" s="13"/>
      <c r="G18" s="13"/>
      <c r="H18" s="14">
        <v>3469</v>
      </c>
      <c r="I18" s="13"/>
      <c r="J18" s="13"/>
      <c r="K18" s="13"/>
      <c r="L18" s="13"/>
      <c r="M18" s="13"/>
      <c r="N18" s="13"/>
      <c r="O18" s="15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13"/>
      <c r="AA18" s="13"/>
      <c r="AB18" s="16">
        <v>6</v>
      </c>
      <c r="AC18" s="16">
        <v>5</v>
      </c>
      <c r="AD18" s="16">
        <v>5</v>
      </c>
      <c r="AE18" s="15">
        <v>0.1</v>
      </c>
      <c r="AF18" s="17">
        <f>AC18/18*H18*(AD18/25)*AE18</f>
        <v>19.272222222222226</v>
      </c>
      <c r="AG18" s="17"/>
      <c r="AH18" s="17"/>
      <c r="AI18" s="17"/>
      <c r="AJ18" s="13"/>
      <c r="AK18" s="13"/>
      <c r="AL18" s="13"/>
      <c r="AM18" s="13"/>
      <c r="AN18" s="13"/>
      <c r="AO18" s="13"/>
      <c r="AP18" s="13"/>
      <c r="AQ18" s="15"/>
      <c r="AR18" s="13"/>
      <c r="AS18" s="15">
        <f>SUM(AF18+AJ18+AK18+AL18+AN18+AQ18+AR18)</f>
        <v>19.272222222222226</v>
      </c>
      <c r="AT18" s="15">
        <f>W18+AA18+AS18</f>
        <v>19.272222222222226</v>
      </c>
      <c r="AU18" s="24"/>
      <c r="AV18" s="15"/>
      <c r="AW18" s="15"/>
      <c r="AX18" s="15"/>
      <c r="AY18" s="15"/>
      <c r="AZ18" s="30"/>
      <c r="BA18" s="30"/>
      <c r="BB18" s="30"/>
      <c r="BC18" s="44"/>
    </row>
    <row r="19" spans="1:55" ht="21" customHeight="1">
      <c r="A19" s="12"/>
      <c r="B19" s="13"/>
      <c r="C19" s="13"/>
      <c r="D19" s="19"/>
      <c r="E19" s="13"/>
      <c r="F19" s="20"/>
      <c r="G19" s="20"/>
      <c r="H19" s="14">
        <v>3469</v>
      </c>
      <c r="I19" s="13"/>
      <c r="J19" s="13"/>
      <c r="K19" s="13"/>
      <c r="L19" s="13"/>
      <c r="M19" s="13"/>
      <c r="N19" s="13"/>
      <c r="O19" s="15"/>
      <c r="P19" s="13"/>
      <c r="Q19" s="13"/>
      <c r="R19" s="13"/>
      <c r="S19" s="13">
        <f aca="true" t="shared" si="0" ref="S19:S44">SUM(P19:R19)</f>
        <v>0</v>
      </c>
      <c r="T19" s="13">
        <f aca="true" t="shared" si="1" ref="T19:T49">P19/20*O19</f>
        <v>0</v>
      </c>
      <c r="U19" s="13">
        <f aca="true" t="shared" si="2" ref="U19:U49">Q19/18*O19</f>
        <v>0</v>
      </c>
      <c r="V19" s="13">
        <f aca="true" t="shared" si="3" ref="V19:V49">R19/18*O19</f>
        <v>0</v>
      </c>
      <c r="W19" s="13">
        <f aca="true" t="shared" si="4" ref="W19:W49">SUM(T19:V19)</f>
        <v>0</v>
      </c>
      <c r="X19" s="13"/>
      <c r="Y19" s="13"/>
      <c r="Z19" s="13">
        <f aca="true" t="shared" si="5" ref="Z19:Z49">X19/18*H19*Y19</f>
        <v>0</v>
      </c>
      <c r="AA19" s="13">
        <f aca="true" t="shared" si="6" ref="AA19:AA49">SUM(Z19:Z19)</f>
        <v>0</v>
      </c>
      <c r="AB19" s="16">
        <v>0</v>
      </c>
      <c r="AC19" s="16">
        <v>0</v>
      </c>
      <c r="AD19" s="16">
        <v>0</v>
      </c>
      <c r="AE19" s="15">
        <v>0.1</v>
      </c>
      <c r="AF19" s="17">
        <f>AC19/18*H19*(AD19/25)*AE19</f>
        <v>0</v>
      </c>
      <c r="AG19" s="17"/>
      <c r="AH19" s="17"/>
      <c r="AI19" s="17"/>
      <c r="AJ19" s="13"/>
      <c r="AK19" s="13"/>
      <c r="AL19" s="13"/>
      <c r="AM19" s="13"/>
      <c r="AN19" s="13"/>
      <c r="AO19" s="13"/>
      <c r="AP19" s="13"/>
      <c r="AQ19" s="13">
        <f>AP19/18*H19*0.15</f>
        <v>0</v>
      </c>
      <c r="AR19" s="13"/>
      <c r="AS19" s="15">
        <f>SUM(AF19+AJ19+AK19+AL19+AN19+AQ19+AR19)</f>
        <v>0</v>
      </c>
      <c r="AT19" s="15">
        <f>W19+AA19+AS19</f>
        <v>0</v>
      </c>
      <c r="AU19" s="24">
        <f aca="true" t="shared" si="7" ref="AU19:AU44">4330*(P19/20+Q19/18+R19/18)</f>
        <v>0</v>
      </c>
      <c r="AV19" s="15"/>
      <c r="AW19" s="15"/>
      <c r="AX19" s="15"/>
      <c r="AY19" s="18"/>
      <c r="AZ19" s="30">
        <f aca="true" t="shared" si="8" ref="AZ19:AZ49">AY19%*H19</f>
        <v>0</v>
      </c>
      <c r="BA19" s="30"/>
      <c r="BB19" s="30"/>
      <c r="BC19" s="44">
        <f>AX19+AZ19</f>
        <v>0</v>
      </c>
    </row>
    <row r="20" spans="1:55" ht="19.5" customHeight="1">
      <c r="A20" s="62"/>
      <c r="B20" s="63" t="s">
        <v>22</v>
      </c>
      <c r="C20" s="63"/>
      <c r="D20" s="64"/>
      <c r="E20" s="63"/>
      <c r="F20" s="63"/>
      <c r="G20" s="63"/>
      <c r="H20" s="14">
        <v>3469</v>
      </c>
      <c r="I20" s="63">
        <f aca="true" t="shared" si="9" ref="I20:AW20">SUM(I17:I19)</f>
        <v>0.72</v>
      </c>
      <c r="J20" s="63">
        <f t="shared" si="9"/>
        <v>2497.68</v>
      </c>
      <c r="K20" s="63">
        <f t="shared" si="9"/>
        <v>867.25</v>
      </c>
      <c r="L20" s="63">
        <f t="shared" si="9"/>
        <v>0</v>
      </c>
      <c r="M20" s="63">
        <f t="shared" si="9"/>
        <v>0</v>
      </c>
      <c r="N20" s="63">
        <f t="shared" si="9"/>
        <v>0</v>
      </c>
      <c r="O20" s="63">
        <f t="shared" si="9"/>
        <v>6833.93</v>
      </c>
      <c r="P20" s="63">
        <f t="shared" si="9"/>
        <v>0</v>
      </c>
      <c r="Q20" s="63">
        <f t="shared" si="9"/>
        <v>10.5</v>
      </c>
      <c r="R20" s="63">
        <f t="shared" si="9"/>
        <v>0</v>
      </c>
      <c r="S20" s="63">
        <f t="shared" si="9"/>
        <v>10.5</v>
      </c>
      <c r="T20" s="63">
        <f t="shared" si="9"/>
        <v>0</v>
      </c>
      <c r="U20" s="63">
        <f t="shared" si="9"/>
        <v>3986.459166666667</v>
      </c>
      <c r="V20" s="63">
        <f t="shared" si="9"/>
        <v>0</v>
      </c>
      <c r="W20" s="63">
        <f t="shared" si="9"/>
        <v>3986.459166666667</v>
      </c>
      <c r="X20" s="63">
        <f t="shared" si="9"/>
        <v>0</v>
      </c>
      <c r="Y20" s="63">
        <f t="shared" si="9"/>
        <v>0</v>
      </c>
      <c r="Z20" s="63">
        <f t="shared" si="9"/>
        <v>0</v>
      </c>
      <c r="AA20" s="63">
        <f t="shared" si="9"/>
        <v>0</v>
      </c>
      <c r="AB20" s="63">
        <f t="shared" si="9"/>
        <v>11</v>
      </c>
      <c r="AC20" s="63">
        <f t="shared" si="9"/>
        <v>10.5</v>
      </c>
      <c r="AD20" s="63">
        <f t="shared" si="9"/>
        <v>12</v>
      </c>
      <c r="AE20" s="63">
        <f t="shared" si="9"/>
        <v>0.30000000000000004</v>
      </c>
      <c r="AF20" s="63">
        <f t="shared" si="9"/>
        <v>48.951444444444455</v>
      </c>
      <c r="AG20" s="63">
        <f t="shared" si="9"/>
        <v>0</v>
      </c>
      <c r="AH20" s="63">
        <f t="shared" si="9"/>
        <v>0</v>
      </c>
      <c r="AI20" s="63">
        <f t="shared" si="9"/>
        <v>0</v>
      </c>
      <c r="AJ20" s="63">
        <f t="shared" si="9"/>
        <v>0</v>
      </c>
      <c r="AK20" s="63">
        <f t="shared" si="9"/>
        <v>0</v>
      </c>
      <c r="AL20" s="63">
        <f t="shared" si="9"/>
        <v>0</v>
      </c>
      <c r="AM20" s="63">
        <f t="shared" si="9"/>
        <v>0</v>
      </c>
      <c r="AN20" s="63">
        <f t="shared" si="9"/>
        <v>0</v>
      </c>
      <c r="AO20" s="63">
        <f t="shared" si="9"/>
        <v>0</v>
      </c>
      <c r="AP20" s="63">
        <f t="shared" si="9"/>
        <v>0</v>
      </c>
      <c r="AQ20" s="63">
        <f t="shared" si="9"/>
        <v>0</v>
      </c>
      <c r="AR20" s="63">
        <f t="shared" si="9"/>
        <v>0</v>
      </c>
      <c r="AS20" s="63">
        <f t="shared" si="9"/>
        <v>48.951444444444455</v>
      </c>
      <c r="AT20" s="63">
        <f t="shared" si="9"/>
        <v>4035.4106111111114</v>
      </c>
      <c r="AU20" s="63">
        <f t="shared" si="9"/>
        <v>4035.41</v>
      </c>
      <c r="AV20" s="63">
        <f t="shared" si="9"/>
        <v>0</v>
      </c>
      <c r="AW20" s="63">
        <f t="shared" si="9"/>
        <v>0</v>
      </c>
      <c r="AX20" s="63">
        <f>AU20</f>
        <v>4035.41</v>
      </c>
      <c r="AY20" s="63">
        <f>SUM(AY17:AY19)</f>
        <v>0</v>
      </c>
      <c r="AZ20" s="63">
        <f>SUM(AZ17:AZ19)</f>
        <v>0</v>
      </c>
      <c r="BA20" s="63">
        <f>BA17</f>
        <v>0</v>
      </c>
      <c r="BB20" s="63">
        <f>BB17</f>
        <v>100</v>
      </c>
      <c r="BC20" s="63">
        <f>AX20+BA20+BB20</f>
        <v>4135.41</v>
      </c>
    </row>
    <row r="21" spans="1:55" ht="53.25" customHeight="1">
      <c r="A21" s="21">
        <v>2</v>
      </c>
      <c r="B21" s="13" t="s">
        <v>89</v>
      </c>
      <c r="C21" s="13" t="s">
        <v>88</v>
      </c>
      <c r="D21" s="13">
        <v>24</v>
      </c>
      <c r="E21" s="13" t="s">
        <v>92</v>
      </c>
      <c r="F21" s="13" t="s">
        <v>165</v>
      </c>
      <c r="G21" s="13" t="s">
        <v>212</v>
      </c>
      <c r="H21" s="14">
        <v>3469</v>
      </c>
      <c r="I21" s="13">
        <v>0.86</v>
      </c>
      <c r="J21" s="13">
        <f>I21*H21</f>
        <v>2983.34</v>
      </c>
      <c r="K21" s="13">
        <f aca="true" t="shared" si="10" ref="K21:K49">H21*0.25</f>
        <v>867.25</v>
      </c>
      <c r="L21" s="13"/>
      <c r="M21" s="13"/>
      <c r="N21" s="13"/>
      <c r="O21" s="15">
        <f aca="true" t="shared" si="11" ref="O21:O49">H21+J21+K21+L21+M21</f>
        <v>7319.59</v>
      </c>
      <c r="P21" s="13"/>
      <c r="Q21" s="13">
        <v>12</v>
      </c>
      <c r="R21" s="13"/>
      <c r="S21" s="13">
        <f t="shared" si="0"/>
        <v>12</v>
      </c>
      <c r="T21" s="13">
        <f t="shared" si="1"/>
        <v>0</v>
      </c>
      <c r="U21" s="13">
        <f t="shared" si="2"/>
        <v>4879.7266666666665</v>
      </c>
      <c r="V21" s="13">
        <f t="shared" si="3"/>
        <v>0</v>
      </c>
      <c r="W21" s="13">
        <f t="shared" si="4"/>
        <v>4879.7266666666665</v>
      </c>
      <c r="X21" s="13">
        <v>4</v>
      </c>
      <c r="Y21" s="13">
        <v>0.06</v>
      </c>
      <c r="Z21" s="13">
        <f t="shared" si="5"/>
        <v>46.25333333333332</v>
      </c>
      <c r="AA21" s="13">
        <f t="shared" si="6"/>
        <v>46.25333333333332</v>
      </c>
      <c r="AB21" s="16"/>
      <c r="AC21" s="18"/>
      <c r="AD21" s="16"/>
      <c r="AE21" s="15"/>
      <c r="AF21" s="17">
        <f>AC21/20*H21*(AD21/25)*AE21</f>
        <v>0</v>
      </c>
      <c r="AG21" s="17"/>
      <c r="AH21" s="17"/>
      <c r="AI21" s="17"/>
      <c r="AJ21" s="13">
        <f aca="true" t="shared" si="12" ref="AJ21:AJ49">H21*AI21*(AH21/25)</f>
        <v>0</v>
      </c>
      <c r="AK21" s="13"/>
      <c r="AL21" s="13"/>
      <c r="AM21" s="13">
        <v>7</v>
      </c>
      <c r="AN21" s="13">
        <f>H21*0.02*AM21</f>
        <v>485.65999999999997</v>
      </c>
      <c r="AO21" s="13"/>
      <c r="AP21" s="13"/>
      <c r="AQ21" s="13"/>
      <c r="AR21" s="13">
        <f>O21/18*4</f>
        <v>1626.5755555555556</v>
      </c>
      <c r="AS21" s="15">
        <f>SUM(AF21+AJ21+AK21+AL21+AN21+AQ21+AR21)</f>
        <v>2112.2355555555555</v>
      </c>
      <c r="AT21" s="15">
        <f>W21+AA21+AS21</f>
        <v>7038.215555555555</v>
      </c>
      <c r="AU21" s="24">
        <v>7038.22</v>
      </c>
      <c r="AV21" s="15">
        <f>(AU21-AT21)/H21</f>
        <v>1.2811889436878241E-06</v>
      </c>
      <c r="AW21" s="15">
        <f>H21*AV21</f>
        <v>0.004444444445653062</v>
      </c>
      <c r="AX21" s="15"/>
      <c r="AY21" s="18"/>
      <c r="AZ21" s="30">
        <f t="shared" si="8"/>
        <v>0</v>
      </c>
      <c r="BA21" s="30">
        <f>71.43*AH21</f>
        <v>0</v>
      </c>
      <c r="BB21" s="30">
        <v>100</v>
      </c>
      <c r="BC21" s="44">
        <f>AX21+AZ21</f>
        <v>0</v>
      </c>
    </row>
    <row r="22" spans="1:55" ht="19.5" customHeight="1">
      <c r="A22" s="62"/>
      <c r="B22" s="63" t="s">
        <v>22</v>
      </c>
      <c r="C22" s="63"/>
      <c r="D22" s="64"/>
      <c r="E22" s="63"/>
      <c r="F22" s="63"/>
      <c r="G22" s="63"/>
      <c r="H22" s="14">
        <v>3469</v>
      </c>
      <c r="I22" s="63">
        <f aca="true" t="shared" si="13" ref="I22:AW22">I21</f>
        <v>0.86</v>
      </c>
      <c r="J22" s="63">
        <f t="shared" si="13"/>
        <v>2983.34</v>
      </c>
      <c r="K22" s="63">
        <f t="shared" si="13"/>
        <v>867.25</v>
      </c>
      <c r="L22" s="63">
        <f t="shared" si="13"/>
        <v>0</v>
      </c>
      <c r="M22" s="63">
        <f t="shared" si="13"/>
        <v>0</v>
      </c>
      <c r="N22" s="63">
        <f t="shared" si="13"/>
        <v>0</v>
      </c>
      <c r="O22" s="63">
        <f t="shared" si="13"/>
        <v>7319.59</v>
      </c>
      <c r="P22" s="63">
        <f t="shared" si="13"/>
        <v>0</v>
      </c>
      <c r="Q22" s="63">
        <f t="shared" si="13"/>
        <v>12</v>
      </c>
      <c r="R22" s="63">
        <f t="shared" si="13"/>
        <v>0</v>
      </c>
      <c r="S22" s="63">
        <f t="shared" si="13"/>
        <v>12</v>
      </c>
      <c r="T22" s="63">
        <f t="shared" si="13"/>
        <v>0</v>
      </c>
      <c r="U22" s="63">
        <f t="shared" si="13"/>
        <v>4879.7266666666665</v>
      </c>
      <c r="V22" s="63">
        <f t="shared" si="13"/>
        <v>0</v>
      </c>
      <c r="W22" s="63">
        <f t="shared" si="13"/>
        <v>4879.7266666666665</v>
      </c>
      <c r="X22" s="63">
        <f t="shared" si="13"/>
        <v>4</v>
      </c>
      <c r="Y22" s="63">
        <f t="shared" si="13"/>
        <v>0.06</v>
      </c>
      <c r="Z22" s="63">
        <f t="shared" si="13"/>
        <v>46.25333333333332</v>
      </c>
      <c r="AA22" s="63">
        <f t="shared" si="13"/>
        <v>46.25333333333332</v>
      </c>
      <c r="AB22" s="63">
        <f t="shared" si="13"/>
        <v>0</v>
      </c>
      <c r="AC22" s="63">
        <f t="shared" si="13"/>
        <v>0</v>
      </c>
      <c r="AD22" s="63">
        <f t="shared" si="13"/>
        <v>0</v>
      </c>
      <c r="AE22" s="63">
        <f t="shared" si="13"/>
        <v>0</v>
      </c>
      <c r="AF22" s="63">
        <f t="shared" si="13"/>
        <v>0</v>
      </c>
      <c r="AG22" s="63">
        <f t="shared" si="13"/>
        <v>0</v>
      </c>
      <c r="AH22" s="63">
        <f t="shared" si="13"/>
        <v>0</v>
      </c>
      <c r="AI22" s="63">
        <f t="shared" si="13"/>
        <v>0</v>
      </c>
      <c r="AJ22" s="63">
        <f t="shared" si="13"/>
        <v>0</v>
      </c>
      <c r="AK22" s="63">
        <f t="shared" si="13"/>
        <v>0</v>
      </c>
      <c r="AL22" s="63">
        <f t="shared" si="13"/>
        <v>0</v>
      </c>
      <c r="AM22" s="63">
        <f t="shared" si="13"/>
        <v>7</v>
      </c>
      <c r="AN22" s="63">
        <f t="shared" si="13"/>
        <v>485.65999999999997</v>
      </c>
      <c r="AO22" s="63">
        <f t="shared" si="13"/>
        <v>0</v>
      </c>
      <c r="AP22" s="63">
        <f t="shared" si="13"/>
        <v>0</v>
      </c>
      <c r="AQ22" s="63">
        <f t="shared" si="13"/>
        <v>0</v>
      </c>
      <c r="AR22" s="63">
        <f t="shared" si="13"/>
        <v>1626.5755555555556</v>
      </c>
      <c r="AS22" s="63">
        <f t="shared" si="13"/>
        <v>2112.2355555555555</v>
      </c>
      <c r="AT22" s="63">
        <f t="shared" si="13"/>
        <v>7038.215555555555</v>
      </c>
      <c r="AU22" s="63">
        <f t="shared" si="13"/>
        <v>7038.22</v>
      </c>
      <c r="AV22" s="96">
        <f t="shared" si="13"/>
        <v>1.2811889436878241E-06</v>
      </c>
      <c r="AW22" s="96">
        <f t="shared" si="13"/>
        <v>0.004444444445653062</v>
      </c>
      <c r="AX22" s="63">
        <f>AU22</f>
        <v>7038.22</v>
      </c>
      <c r="AY22" s="63">
        <f aca="true" t="shared" si="14" ref="AY22:AZ24">SUM(AY19:AY21)</f>
        <v>0</v>
      </c>
      <c r="AZ22" s="63">
        <f t="shared" si="14"/>
        <v>0</v>
      </c>
      <c r="BA22" s="63">
        <f>BA21</f>
        <v>0</v>
      </c>
      <c r="BB22" s="63">
        <f>BB21</f>
        <v>100</v>
      </c>
      <c r="BC22" s="63">
        <f>AX22+BA22+BB22</f>
        <v>7138.22</v>
      </c>
    </row>
    <row r="23" spans="1:55" s="106" customFormat="1" ht="42.75" customHeight="1">
      <c r="A23" s="107">
        <v>3</v>
      </c>
      <c r="B23" s="99" t="s">
        <v>208</v>
      </c>
      <c r="C23" s="99" t="s">
        <v>88</v>
      </c>
      <c r="D23" s="100">
        <v>29</v>
      </c>
      <c r="E23" s="99" t="s">
        <v>209</v>
      </c>
      <c r="F23" s="99" t="s">
        <v>210</v>
      </c>
      <c r="G23" s="99" t="s">
        <v>211</v>
      </c>
      <c r="H23" s="101">
        <v>3469</v>
      </c>
      <c r="I23" s="99">
        <v>0.86</v>
      </c>
      <c r="J23" s="99">
        <f>I23*H23</f>
        <v>2983.34</v>
      </c>
      <c r="K23" s="99">
        <f t="shared" si="10"/>
        <v>867.25</v>
      </c>
      <c r="L23" s="99"/>
      <c r="M23" s="99"/>
      <c r="N23" s="99"/>
      <c r="O23" s="102">
        <f t="shared" si="11"/>
        <v>7319.59</v>
      </c>
      <c r="P23" s="99"/>
      <c r="Q23" s="99">
        <v>26.5</v>
      </c>
      <c r="R23" s="99"/>
      <c r="S23" s="99">
        <f t="shared" si="0"/>
        <v>26.5</v>
      </c>
      <c r="T23" s="99">
        <f t="shared" si="1"/>
        <v>0</v>
      </c>
      <c r="U23" s="99">
        <f t="shared" si="2"/>
        <v>10776.063055555556</v>
      </c>
      <c r="V23" s="99">
        <f t="shared" si="3"/>
        <v>0</v>
      </c>
      <c r="W23" s="99">
        <f t="shared" si="4"/>
        <v>10776.063055555556</v>
      </c>
      <c r="X23" s="99"/>
      <c r="Y23" s="99"/>
      <c r="Z23" s="99">
        <f t="shared" si="5"/>
        <v>0</v>
      </c>
      <c r="AA23" s="99">
        <f t="shared" si="6"/>
        <v>0</v>
      </c>
      <c r="AB23" s="103"/>
      <c r="AC23" s="103"/>
      <c r="AD23" s="103"/>
      <c r="AE23" s="103"/>
      <c r="AF23" s="104">
        <f>AC23/20*H23*(AD23/25)*AE23</f>
        <v>0</v>
      </c>
      <c r="AG23" s="104">
        <v>8</v>
      </c>
      <c r="AH23" s="104">
        <v>5</v>
      </c>
      <c r="AI23" s="104">
        <v>0.2</v>
      </c>
      <c r="AJ23" s="99">
        <f t="shared" si="12"/>
        <v>138.76000000000002</v>
      </c>
      <c r="AK23" s="99">
        <f>H23*0.1</f>
        <v>346.90000000000003</v>
      </c>
      <c r="AL23" s="99"/>
      <c r="AM23" s="99"/>
      <c r="AN23" s="99">
        <f>H23*0.02*AM23</f>
        <v>0</v>
      </c>
      <c r="AO23" s="99"/>
      <c r="AP23" s="99"/>
      <c r="AQ23" s="99"/>
      <c r="AR23" s="102">
        <f>O23/18*1</f>
        <v>406.6438888888889</v>
      </c>
      <c r="AS23" s="102">
        <f aca="true" t="shared" si="15" ref="AS23:AS44">SUM(AF23+AJ23+AK23+AL23+AN23+AQ23+AR23)</f>
        <v>892.303888888889</v>
      </c>
      <c r="AT23" s="102">
        <f aca="true" t="shared" si="16" ref="AT23:AT44">W23+AA23+AS23</f>
        <v>11668.366944444446</v>
      </c>
      <c r="AU23" s="102">
        <v>11668.37</v>
      </c>
      <c r="AV23" s="102">
        <f aca="true" t="shared" si="17" ref="AV23:AW25">AV22</f>
        <v>1.2811889436878241E-06</v>
      </c>
      <c r="AW23" s="102">
        <f t="shared" si="17"/>
        <v>0.004444444445653062</v>
      </c>
      <c r="AX23" s="99">
        <f>AU23</f>
        <v>11668.37</v>
      </c>
      <c r="AY23" s="99">
        <f t="shared" si="14"/>
        <v>0</v>
      </c>
      <c r="AZ23" s="99">
        <f t="shared" si="14"/>
        <v>0</v>
      </c>
      <c r="BA23" s="30">
        <f>71.43*AH23</f>
        <v>357.15000000000003</v>
      </c>
      <c r="BB23" s="30">
        <v>100</v>
      </c>
      <c r="BC23" s="63">
        <f>AX23+BA23+BB23</f>
        <v>12125.52</v>
      </c>
    </row>
    <row r="24" spans="1:55" s="106" customFormat="1" ht="43.5" customHeight="1">
      <c r="A24" s="98">
        <v>4</v>
      </c>
      <c r="B24" s="99" t="s">
        <v>95</v>
      </c>
      <c r="C24" s="99" t="s">
        <v>88</v>
      </c>
      <c r="D24" s="100">
        <v>28</v>
      </c>
      <c r="E24" s="108" t="s">
        <v>96</v>
      </c>
      <c r="F24" s="99" t="s">
        <v>170</v>
      </c>
      <c r="G24" s="99" t="s">
        <v>149</v>
      </c>
      <c r="H24" s="101">
        <v>3469</v>
      </c>
      <c r="I24" s="99">
        <v>0.72</v>
      </c>
      <c r="J24" s="99">
        <f aca="true" t="shared" si="18" ref="J24:J49">I24*H24</f>
        <v>2497.68</v>
      </c>
      <c r="K24" s="99">
        <f t="shared" si="10"/>
        <v>867.25</v>
      </c>
      <c r="L24" s="99"/>
      <c r="M24" s="99"/>
      <c r="N24" s="99"/>
      <c r="O24" s="102">
        <f t="shared" si="11"/>
        <v>6833.93</v>
      </c>
      <c r="P24" s="99">
        <v>17</v>
      </c>
      <c r="Q24" s="99">
        <v>2</v>
      </c>
      <c r="R24" s="99"/>
      <c r="S24" s="99">
        <f t="shared" si="0"/>
        <v>19</v>
      </c>
      <c r="T24" s="99">
        <f>P24/18*O24</f>
        <v>6454.267222222223</v>
      </c>
      <c r="U24" s="99">
        <f t="shared" si="2"/>
        <v>759.3255555555555</v>
      </c>
      <c r="V24" s="99">
        <f t="shared" si="3"/>
        <v>0</v>
      </c>
      <c r="W24" s="99">
        <f t="shared" si="4"/>
        <v>7213.592777777778</v>
      </c>
      <c r="X24" s="99"/>
      <c r="Y24" s="99"/>
      <c r="Z24" s="99">
        <f t="shared" si="5"/>
        <v>0</v>
      </c>
      <c r="AA24" s="99">
        <f t="shared" si="6"/>
        <v>0</v>
      </c>
      <c r="AB24" s="103">
        <v>2.4</v>
      </c>
      <c r="AC24" s="103">
        <v>24</v>
      </c>
      <c r="AD24" s="103">
        <v>6</v>
      </c>
      <c r="AE24" s="105">
        <v>0.1</v>
      </c>
      <c r="AF24" s="104">
        <f>AC24/20*H24*(AD24/25)*AE24</f>
        <v>99.9072</v>
      </c>
      <c r="AG24" s="104">
        <v>2.4</v>
      </c>
      <c r="AH24" s="104">
        <v>6</v>
      </c>
      <c r="AI24" s="104">
        <v>0.15</v>
      </c>
      <c r="AJ24" s="99">
        <f>H24*AI24*(AH24/25)</f>
        <v>124.884</v>
      </c>
      <c r="AK24" s="99"/>
      <c r="AL24" s="99"/>
      <c r="AM24" s="99"/>
      <c r="AN24" s="99"/>
      <c r="AO24" s="99"/>
      <c r="AP24" s="99"/>
      <c r="AQ24" s="99"/>
      <c r="AR24" s="99">
        <f>O24/18*2</f>
        <v>759.3255555555556</v>
      </c>
      <c r="AS24" s="102">
        <f t="shared" si="15"/>
        <v>984.1167555555556</v>
      </c>
      <c r="AT24" s="102">
        <f t="shared" si="16"/>
        <v>8197.709533333333</v>
      </c>
      <c r="AU24" s="102">
        <v>8197.71</v>
      </c>
      <c r="AV24" s="102">
        <f t="shared" si="17"/>
        <v>1.2811889436878241E-06</v>
      </c>
      <c r="AW24" s="102">
        <f t="shared" si="17"/>
        <v>0.004444444445653062</v>
      </c>
      <c r="AX24" s="99">
        <f>AU24</f>
        <v>8197.71</v>
      </c>
      <c r="AY24" s="99">
        <f t="shared" si="14"/>
        <v>0</v>
      </c>
      <c r="AZ24" s="99">
        <f t="shared" si="14"/>
        <v>0</v>
      </c>
      <c r="BA24" s="30">
        <f>71.43*AH24</f>
        <v>428.58000000000004</v>
      </c>
      <c r="BB24" s="30">
        <v>100</v>
      </c>
      <c r="BC24" s="63">
        <f>AX24+BA24+BB24</f>
        <v>8726.289999999999</v>
      </c>
    </row>
    <row r="25" spans="1:55" s="106" customFormat="1" ht="45" customHeight="1">
      <c r="A25" s="98">
        <v>5</v>
      </c>
      <c r="B25" s="99" t="s">
        <v>90</v>
      </c>
      <c r="C25" s="99" t="s">
        <v>88</v>
      </c>
      <c r="D25" s="100">
        <v>35</v>
      </c>
      <c r="E25" s="99" t="s">
        <v>93</v>
      </c>
      <c r="F25" s="99" t="s">
        <v>170</v>
      </c>
      <c r="G25" s="99" t="s">
        <v>94</v>
      </c>
      <c r="H25" s="101">
        <v>3469</v>
      </c>
      <c r="I25" s="99">
        <v>0.72</v>
      </c>
      <c r="J25" s="99">
        <f t="shared" si="18"/>
        <v>2497.68</v>
      </c>
      <c r="K25" s="99">
        <f t="shared" si="10"/>
        <v>867.25</v>
      </c>
      <c r="L25" s="99"/>
      <c r="M25" s="99"/>
      <c r="N25" s="99"/>
      <c r="O25" s="102">
        <f t="shared" si="11"/>
        <v>6833.93</v>
      </c>
      <c r="P25" s="99">
        <v>17.5</v>
      </c>
      <c r="Q25" s="99"/>
      <c r="R25" s="99"/>
      <c r="S25" s="99">
        <f t="shared" si="0"/>
        <v>17.5</v>
      </c>
      <c r="T25" s="99">
        <f>P25/18*O25</f>
        <v>6644.0986111111115</v>
      </c>
      <c r="U25" s="99">
        <f t="shared" si="2"/>
        <v>0</v>
      </c>
      <c r="V25" s="99">
        <f t="shared" si="3"/>
        <v>0</v>
      </c>
      <c r="W25" s="99">
        <f t="shared" si="4"/>
        <v>6644.0986111111115</v>
      </c>
      <c r="X25" s="99"/>
      <c r="Y25" s="99"/>
      <c r="Z25" s="99">
        <f t="shared" si="5"/>
        <v>0</v>
      </c>
      <c r="AA25" s="99">
        <f t="shared" si="6"/>
        <v>0</v>
      </c>
      <c r="AB25" s="103">
        <v>1</v>
      </c>
      <c r="AC25" s="103">
        <v>21</v>
      </c>
      <c r="AD25" s="103">
        <v>2</v>
      </c>
      <c r="AE25" s="105">
        <v>0.1</v>
      </c>
      <c r="AF25" s="104">
        <f>AC25/20*H25*(AD25/25)*AE25</f>
        <v>29.1396</v>
      </c>
      <c r="AG25" s="104">
        <v>1</v>
      </c>
      <c r="AH25" s="104">
        <v>2</v>
      </c>
      <c r="AI25" s="104">
        <v>0.15</v>
      </c>
      <c r="AJ25" s="99">
        <f>H25*AI25*(AH25/25)</f>
        <v>41.628</v>
      </c>
      <c r="AK25" s="99"/>
      <c r="AL25" s="99"/>
      <c r="AM25" s="99"/>
      <c r="AN25" s="99"/>
      <c r="AO25" s="99"/>
      <c r="AP25" s="99"/>
      <c r="AQ25" s="99"/>
      <c r="AR25" s="102">
        <f>O25/18*3</f>
        <v>1138.9883333333335</v>
      </c>
      <c r="AS25" s="102">
        <f t="shared" si="15"/>
        <v>1209.7559333333334</v>
      </c>
      <c r="AT25" s="102">
        <f>W25+AA25+AS25</f>
        <v>7853.854544444444</v>
      </c>
      <c r="AU25" s="102">
        <v>7853.85</v>
      </c>
      <c r="AV25" s="102">
        <f t="shared" si="17"/>
        <v>1.2811889436878241E-06</v>
      </c>
      <c r="AW25" s="102">
        <f t="shared" si="17"/>
        <v>0.004444444445653062</v>
      </c>
      <c r="AX25" s="99">
        <f>AU25</f>
        <v>7853.85</v>
      </c>
      <c r="AY25" s="99">
        <f>SUM(AY22:AY24)</f>
        <v>0</v>
      </c>
      <c r="AZ25" s="99">
        <f>SUM(AZ22:AZ24)</f>
        <v>0</v>
      </c>
      <c r="BA25" s="30">
        <f>71.43*AH25</f>
        <v>142.86</v>
      </c>
      <c r="BB25" s="30">
        <v>100</v>
      </c>
      <c r="BC25" s="63">
        <f>AX25+BA25+BB25</f>
        <v>8096.71</v>
      </c>
    </row>
    <row r="26" spans="1:55" ht="75" customHeight="1">
      <c r="A26" s="46">
        <v>6</v>
      </c>
      <c r="B26" s="13" t="s">
        <v>97</v>
      </c>
      <c r="C26" s="13" t="s">
        <v>98</v>
      </c>
      <c r="D26" s="19">
        <v>41</v>
      </c>
      <c r="E26" s="13" t="s">
        <v>99</v>
      </c>
      <c r="F26" s="20" t="s">
        <v>171</v>
      </c>
      <c r="G26" s="20" t="s">
        <v>152</v>
      </c>
      <c r="H26" s="14">
        <v>3469</v>
      </c>
      <c r="I26" s="13">
        <v>0.72</v>
      </c>
      <c r="J26" s="13">
        <f t="shared" si="18"/>
        <v>2497.68</v>
      </c>
      <c r="K26" s="13">
        <f t="shared" si="10"/>
        <v>867.25</v>
      </c>
      <c r="L26" s="13"/>
      <c r="M26" s="13"/>
      <c r="N26" s="13"/>
      <c r="O26" s="15">
        <f t="shared" si="11"/>
        <v>6833.93</v>
      </c>
      <c r="P26" s="13"/>
      <c r="Q26" s="13">
        <v>22</v>
      </c>
      <c r="R26" s="13"/>
      <c r="S26" s="13">
        <f t="shared" si="0"/>
        <v>22</v>
      </c>
      <c r="T26" s="13">
        <f t="shared" si="1"/>
        <v>0</v>
      </c>
      <c r="U26" s="13">
        <f t="shared" si="2"/>
        <v>8352.581111111112</v>
      </c>
      <c r="V26" s="13">
        <f t="shared" si="3"/>
        <v>0</v>
      </c>
      <c r="W26" s="13">
        <f t="shared" si="4"/>
        <v>8352.581111111112</v>
      </c>
      <c r="X26" s="13"/>
      <c r="Y26" s="13"/>
      <c r="Z26" s="13">
        <f t="shared" si="5"/>
        <v>0</v>
      </c>
      <c r="AA26" s="13">
        <f t="shared" si="6"/>
        <v>0</v>
      </c>
      <c r="AB26" s="16">
        <v>5</v>
      </c>
      <c r="AC26" s="16">
        <v>8</v>
      </c>
      <c r="AD26" s="16">
        <v>7</v>
      </c>
      <c r="AE26" s="15">
        <v>0.15</v>
      </c>
      <c r="AF26" s="17">
        <f aca="true" t="shared" si="19" ref="AF26:AF44">AC26/18*H26*(AD26/25)*AE26</f>
        <v>64.75466666666667</v>
      </c>
      <c r="AG26" s="17"/>
      <c r="AH26" s="17"/>
      <c r="AI26" s="17">
        <v>0.2</v>
      </c>
      <c r="AJ26" s="13">
        <f t="shared" si="12"/>
        <v>0</v>
      </c>
      <c r="AK26" s="13"/>
      <c r="AL26" s="13"/>
      <c r="AM26" s="13"/>
      <c r="AN26" s="13"/>
      <c r="AO26" s="13"/>
      <c r="AP26" s="13"/>
      <c r="AQ26" s="13"/>
      <c r="AR26" s="15">
        <f>O26/18*1</f>
        <v>379.6627777777778</v>
      </c>
      <c r="AS26" s="15">
        <f t="shared" si="15"/>
        <v>444.41744444444447</v>
      </c>
      <c r="AT26" s="15">
        <f t="shared" si="16"/>
        <v>8796.998555555558</v>
      </c>
      <c r="AU26" s="24"/>
      <c r="AV26" s="15"/>
      <c r="AW26" s="15"/>
      <c r="AX26" s="15"/>
      <c r="AY26" s="18"/>
      <c r="AZ26" s="30">
        <f t="shared" si="8"/>
        <v>0</v>
      </c>
      <c r="BA26" s="30">
        <f>71.43*AH26</f>
        <v>0</v>
      </c>
      <c r="BB26" s="30">
        <v>100</v>
      </c>
      <c r="BC26" s="44">
        <f aca="true" t="shared" si="20" ref="BC26:BC47">AX26+AZ26</f>
        <v>0</v>
      </c>
    </row>
    <row r="27" spans="1:55" ht="25.5" customHeight="1">
      <c r="A27" s="46"/>
      <c r="B27" s="13"/>
      <c r="C27" s="13"/>
      <c r="D27" s="19"/>
      <c r="E27" s="13"/>
      <c r="F27" s="20"/>
      <c r="G27" s="20"/>
      <c r="H27" s="14">
        <v>3469</v>
      </c>
      <c r="I27" s="13">
        <v>0.72</v>
      </c>
      <c r="J27" s="13">
        <f t="shared" si="18"/>
        <v>2497.68</v>
      </c>
      <c r="K27" s="13">
        <f t="shared" si="10"/>
        <v>867.25</v>
      </c>
      <c r="L27" s="13"/>
      <c r="M27" s="13"/>
      <c r="N27" s="13"/>
      <c r="O27" s="15">
        <f t="shared" si="11"/>
        <v>6833.93</v>
      </c>
      <c r="P27" s="13"/>
      <c r="Q27" s="13"/>
      <c r="R27" s="13"/>
      <c r="S27" s="13">
        <f t="shared" si="0"/>
        <v>0</v>
      </c>
      <c r="T27" s="13">
        <f t="shared" si="1"/>
        <v>0</v>
      </c>
      <c r="U27" s="13">
        <f t="shared" si="2"/>
        <v>0</v>
      </c>
      <c r="V27" s="13">
        <f t="shared" si="3"/>
        <v>0</v>
      </c>
      <c r="W27" s="13">
        <f t="shared" si="4"/>
        <v>0</v>
      </c>
      <c r="X27" s="13"/>
      <c r="Y27" s="13"/>
      <c r="Z27" s="13">
        <f t="shared" si="5"/>
        <v>0</v>
      </c>
      <c r="AA27" s="13">
        <f t="shared" si="6"/>
        <v>0</v>
      </c>
      <c r="AB27" s="16">
        <v>6</v>
      </c>
      <c r="AC27" s="16">
        <v>8</v>
      </c>
      <c r="AD27" s="16">
        <v>5</v>
      </c>
      <c r="AE27" s="15">
        <v>0.15</v>
      </c>
      <c r="AF27" s="17">
        <f t="shared" si="19"/>
        <v>46.25333333333333</v>
      </c>
      <c r="AG27" s="17"/>
      <c r="AH27" s="17"/>
      <c r="AI27" s="17"/>
      <c r="AJ27" s="13">
        <f t="shared" si="12"/>
        <v>0</v>
      </c>
      <c r="AK27" s="13"/>
      <c r="AL27" s="13"/>
      <c r="AM27" s="13"/>
      <c r="AN27" s="13"/>
      <c r="AO27" s="13"/>
      <c r="AP27" s="13"/>
      <c r="AQ27" s="13"/>
      <c r="AR27" s="13"/>
      <c r="AS27" s="15">
        <f t="shared" si="15"/>
        <v>46.25333333333333</v>
      </c>
      <c r="AT27" s="15">
        <f t="shared" si="16"/>
        <v>46.25333333333333</v>
      </c>
      <c r="AU27" s="24">
        <f t="shared" si="7"/>
        <v>0</v>
      </c>
      <c r="AV27" s="15"/>
      <c r="AW27" s="15"/>
      <c r="AX27" s="15"/>
      <c r="AY27" s="18"/>
      <c r="AZ27" s="30">
        <f t="shared" si="8"/>
        <v>0</v>
      </c>
      <c r="BA27" s="30"/>
      <c r="BB27" s="30"/>
      <c r="BC27" s="44">
        <f t="shared" si="20"/>
        <v>0</v>
      </c>
    </row>
    <row r="28" spans="1:55" ht="25.5" customHeight="1">
      <c r="A28" s="46"/>
      <c r="B28" s="13"/>
      <c r="C28" s="13"/>
      <c r="D28" s="19"/>
      <c r="E28" s="13"/>
      <c r="F28" s="20"/>
      <c r="G28" s="20"/>
      <c r="H28" s="14">
        <v>3469</v>
      </c>
      <c r="I28" s="13">
        <v>0.72</v>
      </c>
      <c r="J28" s="13">
        <f t="shared" si="18"/>
        <v>2497.68</v>
      </c>
      <c r="K28" s="13">
        <f t="shared" si="10"/>
        <v>867.25</v>
      </c>
      <c r="L28" s="13"/>
      <c r="M28" s="13"/>
      <c r="N28" s="13"/>
      <c r="O28" s="15">
        <f t="shared" si="11"/>
        <v>6833.93</v>
      </c>
      <c r="P28" s="13"/>
      <c r="Q28" s="13"/>
      <c r="R28" s="13"/>
      <c r="S28" s="13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  <c r="W28" s="13">
        <f t="shared" si="4"/>
        <v>0</v>
      </c>
      <c r="X28" s="13"/>
      <c r="Y28" s="13"/>
      <c r="Z28" s="13">
        <f t="shared" si="5"/>
        <v>0</v>
      </c>
      <c r="AA28" s="13">
        <f t="shared" si="6"/>
        <v>0</v>
      </c>
      <c r="AB28" s="16">
        <v>9</v>
      </c>
      <c r="AC28" s="16">
        <v>6</v>
      </c>
      <c r="AD28" s="16">
        <v>4</v>
      </c>
      <c r="AE28" s="15">
        <v>0.15</v>
      </c>
      <c r="AF28" s="17">
        <f t="shared" si="19"/>
        <v>27.752</v>
      </c>
      <c r="AG28" s="17"/>
      <c r="AH28" s="17"/>
      <c r="AI28" s="17"/>
      <c r="AJ28" s="13">
        <f t="shared" si="12"/>
        <v>0</v>
      </c>
      <c r="AK28" s="13"/>
      <c r="AL28" s="13"/>
      <c r="AM28" s="13"/>
      <c r="AN28" s="13"/>
      <c r="AO28" s="13"/>
      <c r="AP28" s="13"/>
      <c r="AQ28" s="13"/>
      <c r="AR28" s="13"/>
      <c r="AS28" s="15">
        <f t="shared" si="15"/>
        <v>27.752</v>
      </c>
      <c r="AT28" s="15">
        <f t="shared" si="16"/>
        <v>27.752</v>
      </c>
      <c r="AU28" s="24">
        <f t="shared" si="7"/>
        <v>0</v>
      </c>
      <c r="AV28" s="15"/>
      <c r="AW28" s="15"/>
      <c r="AX28" s="15"/>
      <c r="AY28" s="18"/>
      <c r="AZ28" s="30">
        <f t="shared" si="8"/>
        <v>0</v>
      </c>
      <c r="BA28" s="30"/>
      <c r="BB28" s="30"/>
      <c r="BC28" s="44">
        <f t="shared" si="20"/>
        <v>0</v>
      </c>
    </row>
    <row r="29" spans="1:55" s="66" customFormat="1" ht="25.5" customHeight="1">
      <c r="A29" s="65"/>
      <c r="B29" s="63" t="s">
        <v>22</v>
      </c>
      <c r="C29" s="63"/>
      <c r="D29" s="64"/>
      <c r="E29" s="63"/>
      <c r="F29" s="63"/>
      <c r="G29" s="63"/>
      <c r="H29" s="14">
        <v>3469</v>
      </c>
      <c r="I29" s="63">
        <f>SUM(I26:I28)</f>
        <v>2.16</v>
      </c>
      <c r="J29" s="63">
        <f aca="true" t="shared" si="21" ref="J29:AT29">SUM(J26:J28)</f>
        <v>7493.039999999999</v>
      </c>
      <c r="K29" s="63">
        <f t="shared" si="21"/>
        <v>2601.75</v>
      </c>
      <c r="L29" s="63">
        <f t="shared" si="21"/>
        <v>0</v>
      </c>
      <c r="M29" s="63">
        <f t="shared" si="21"/>
        <v>0</v>
      </c>
      <c r="N29" s="63">
        <f t="shared" si="21"/>
        <v>0</v>
      </c>
      <c r="O29" s="63">
        <f t="shared" si="21"/>
        <v>20501.79</v>
      </c>
      <c r="P29" s="63">
        <f t="shared" si="21"/>
        <v>0</v>
      </c>
      <c r="Q29" s="63">
        <f t="shared" si="21"/>
        <v>22</v>
      </c>
      <c r="R29" s="63">
        <f t="shared" si="21"/>
        <v>0</v>
      </c>
      <c r="S29" s="63">
        <f t="shared" si="21"/>
        <v>22</v>
      </c>
      <c r="T29" s="63">
        <f t="shared" si="21"/>
        <v>0</v>
      </c>
      <c r="U29" s="63">
        <f t="shared" si="21"/>
        <v>8352.581111111112</v>
      </c>
      <c r="V29" s="63">
        <f t="shared" si="21"/>
        <v>0</v>
      </c>
      <c r="W29" s="63">
        <f t="shared" si="21"/>
        <v>8352.581111111112</v>
      </c>
      <c r="X29" s="63">
        <f t="shared" si="21"/>
        <v>0</v>
      </c>
      <c r="Y29" s="63">
        <f t="shared" si="21"/>
        <v>0</v>
      </c>
      <c r="Z29" s="63">
        <f t="shared" si="21"/>
        <v>0</v>
      </c>
      <c r="AA29" s="63">
        <f t="shared" si="21"/>
        <v>0</v>
      </c>
      <c r="AB29" s="63">
        <f t="shared" si="21"/>
        <v>20</v>
      </c>
      <c r="AC29" s="63">
        <f t="shared" si="21"/>
        <v>22</v>
      </c>
      <c r="AD29" s="63">
        <f t="shared" si="21"/>
        <v>16</v>
      </c>
      <c r="AE29" s="63">
        <f t="shared" si="21"/>
        <v>0.44999999999999996</v>
      </c>
      <c r="AF29" s="63">
        <f t="shared" si="21"/>
        <v>138.76</v>
      </c>
      <c r="AG29" s="63">
        <f t="shared" si="21"/>
        <v>0</v>
      </c>
      <c r="AH29" s="63">
        <f t="shared" si="21"/>
        <v>0</v>
      </c>
      <c r="AI29" s="63">
        <f t="shared" si="21"/>
        <v>0.2</v>
      </c>
      <c r="AJ29" s="63">
        <f t="shared" si="21"/>
        <v>0</v>
      </c>
      <c r="AK29" s="63">
        <f t="shared" si="21"/>
        <v>0</v>
      </c>
      <c r="AL29" s="63">
        <f t="shared" si="21"/>
        <v>0</v>
      </c>
      <c r="AM29" s="63">
        <f t="shared" si="21"/>
        <v>0</v>
      </c>
      <c r="AN29" s="63">
        <f t="shared" si="21"/>
        <v>0</v>
      </c>
      <c r="AO29" s="63">
        <f t="shared" si="21"/>
        <v>0</v>
      </c>
      <c r="AP29" s="63">
        <f t="shared" si="21"/>
        <v>0</v>
      </c>
      <c r="AQ29" s="63">
        <f t="shared" si="21"/>
        <v>0</v>
      </c>
      <c r="AR29" s="63">
        <f t="shared" si="21"/>
        <v>379.6627777777778</v>
      </c>
      <c r="AS29" s="63">
        <f t="shared" si="21"/>
        <v>518.4227777777778</v>
      </c>
      <c r="AT29" s="63">
        <f t="shared" si="21"/>
        <v>8871.003888888892</v>
      </c>
      <c r="AU29" s="63">
        <v>8871</v>
      </c>
      <c r="AV29" s="63">
        <f>SUM(AV26:AV28)</f>
        <v>0</v>
      </c>
      <c r="AW29" s="63">
        <f>SUM(AW26:AW28)</f>
        <v>0</v>
      </c>
      <c r="AX29" s="63">
        <f>AU29</f>
        <v>8871</v>
      </c>
      <c r="AY29" s="63">
        <f>SUM(AY26:AY28)</f>
        <v>0</v>
      </c>
      <c r="AZ29" s="63">
        <f>SUM(AZ26:AZ28)</f>
        <v>0</v>
      </c>
      <c r="BA29" s="63">
        <f>BA26</f>
        <v>0</v>
      </c>
      <c r="BB29" s="63">
        <f>BB26</f>
        <v>100</v>
      </c>
      <c r="BC29" s="63">
        <f>AX29+BA29+BB29</f>
        <v>8971</v>
      </c>
    </row>
    <row r="30" spans="1:55" ht="45.75" customHeight="1">
      <c r="A30" s="46">
        <v>7</v>
      </c>
      <c r="B30" s="13" t="s">
        <v>100</v>
      </c>
      <c r="C30" s="13" t="s">
        <v>98</v>
      </c>
      <c r="D30" s="19">
        <v>29</v>
      </c>
      <c r="E30" s="13" t="s">
        <v>101</v>
      </c>
      <c r="F30" s="20" t="s">
        <v>153</v>
      </c>
      <c r="G30" s="20" t="s">
        <v>160</v>
      </c>
      <c r="H30" s="14">
        <v>3469</v>
      </c>
      <c r="I30" s="13">
        <v>0.86</v>
      </c>
      <c r="J30" s="13">
        <f t="shared" si="18"/>
        <v>2983.34</v>
      </c>
      <c r="K30" s="13">
        <f t="shared" si="10"/>
        <v>867.25</v>
      </c>
      <c r="L30" s="13"/>
      <c r="M30" s="13"/>
      <c r="N30" s="13"/>
      <c r="O30" s="15">
        <f t="shared" si="11"/>
        <v>7319.59</v>
      </c>
      <c r="P30" s="13">
        <v>2</v>
      </c>
      <c r="Q30" s="13">
        <v>22</v>
      </c>
      <c r="R30" s="13"/>
      <c r="S30" s="13">
        <f t="shared" si="0"/>
        <v>24</v>
      </c>
      <c r="T30" s="13">
        <f>P30/18*O30</f>
        <v>813.2877777777777</v>
      </c>
      <c r="U30" s="13">
        <f t="shared" si="2"/>
        <v>8946.165555555557</v>
      </c>
      <c r="V30" s="13">
        <f t="shared" si="3"/>
        <v>0</v>
      </c>
      <c r="W30" s="13">
        <f t="shared" si="4"/>
        <v>9759.453333333335</v>
      </c>
      <c r="X30" s="13"/>
      <c r="Y30" s="13"/>
      <c r="Z30" s="13">
        <f t="shared" si="5"/>
        <v>0</v>
      </c>
      <c r="AA30" s="13">
        <f t="shared" si="6"/>
        <v>0</v>
      </c>
      <c r="AB30" s="16">
        <v>7</v>
      </c>
      <c r="AC30" s="16">
        <v>7</v>
      </c>
      <c r="AD30" s="16">
        <v>4</v>
      </c>
      <c r="AE30" s="15">
        <v>0.15</v>
      </c>
      <c r="AF30" s="17">
        <f t="shared" si="19"/>
        <v>32.37733333333334</v>
      </c>
      <c r="AG30" s="17"/>
      <c r="AH30" s="17"/>
      <c r="AI30" s="17"/>
      <c r="AJ30" s="13">
        <f t="shared" si="12"/>
        <v>0</v>
      </c>
      <c r="AK30" s="13">
        <f>H30*0.1</f>
        <v>346.90000000000003</v>
      </c>
      <c r="AL30" s="13"/>
      <c r="AM30" s="13"/>
      <c r="AN30" s="13"/>
      <c r="AO30" s="13"/>
      <c r="AP30" s="13"/>
      <c r="AQ30" s="13"/>
      <c r="AR30" s="13">
        <f>O30/18*2</f>
        <v>813.2877777777778</v>
      </c>
      <c r="AS30" s="15">
        <f t="shared" si="15"/>
        <v>1192.5651111111113</v>
      </c>
      <c r="AT30" s="15">
        <f t="shared" si="16"/>
        <v>10952.018444444446</v>
      </c>
      <c r="AU30" s="24"/>
      <c r="AV30" s="15"/>
      <c r="AW30" s="15"/>
      <c r="AX30" s="15"/>
      <c r="AY30" s="18"/>
      <c r="AZ30" s="30">
        <f t="shared" si="8"/>
        <v>0</v>
      </c>
      <c r="BA30" s="30">
        <f>71.43*AH30</f>
        <v>0</v>
      </c>
      <c r="BB30" s="30">
        <v>100</v>
      </c>
      <c r="BC30" s="44">
        <f t="shared" si="20"/>
        <v>0</v>
      </c>
    </row>
    <row r="31" spans="1:55" ht="25.5" customHeight="1">
      <c r="A31" s="46"/>
      <c r="B31" s="13"/>
      <c r="C31" s="13"/>
      <c r="D31" s="19"/>
      <c r="E31" s="13"/>
      <c r="F31" s="20"/>
      <c r="G31" s="20"/>
      <c r="H31" s="14">
        <v>3469</v>
      </c>
      <c r="I31" s="13">
        <v>0.86</v>
      </c>
      <c r="J31" s="13">
        <f t="shared" si="18"/>
        <v>2983.34</v>
      </c>
      <c r="K31" s="13">
        <f t="shared" si="10"/>
        <v>867.25</v>
      </c>
      <c r="L31" s="13"/>
      <c r="M31" s="13"/>
      <c r="N31" s="13"/>
      <c r="O31" s="15">
        <f t="shared" si="11"/>
        <v>7319.59</v>
      </c>
      <c r="P31" s="13"/>
      <c r="Q31" s="13"/>
      <c r="R31" s="13"/>
      <c r="S31" s="13">
        <f t="shared" si="0"/>
        <v>0</v>
      </c>
      <c r="T31" s="13">
        <f t="shared" si="1"/>
        <v>0</v>
      </c>
      <c r="U31" s="13">
        <f t="shared" si="2"/>
        <v>0</v>
      </c>
      <c r="V31" s="13">
        <f t="shared" si="3"/>
        <v>0</v>
      </c>
      <c r="W31" s="13">
        <f t="shared" si="4"/>
        <v>0</v>
      </c>
      <c r="X31" s="13"/>
      <c r="Y31" s="13"/>
      <c r="Z31" s="13">
        <f t="shared" si="5"/>
        <v>0</v>
      </c>
      <c r="AA31" s="13">
        <f t="shared" si="6"/>
        <v>0</v>
      </c>
      <c r="AB31" s="16">
        <v>5</v>
      </c>
      <c r="AC31" s="16">
        <v>3</v>
      </c>
      <c r="AD31" s="16">
        <v>7</v>
      </c>
      <c r="AE31" s="15">
        <v>0.1</v>
      </c>
      <c r="AF31" s="17">
        <f t="shared" si="19"/>
        <v>16.18866666666667</v>
      </c>
      <c r="AG31" s="17"/>
      <c r="AH31" s="17"/>
      <c r="AI31" s="17"/>
      <c r="AJ31" s="13">
        <f t="shared" si="12"/>
        <v>0</v>
      </c>
      <c r="AK31" s="13"/>
      <c r="AL31" s="13"/>
      <c r="AM31" s="13"/>
      <c r="AN31" s="13"/>
      <c r="AO31" s="13"/>
      <c r="AP31" s="13"/>
      <c r="AQ31" s="13"/>
      <c r="AR31" s="13"/>
      <c r="AS31" s="15">
        <f t="shared" si="15"/>
        <v>16.18866666666667</v>
      </c>
      <c r="AT31" s="15">
        <f t="shared" si="16"/>
        <v>16.18866666666667</v>
      </c>
      <c r="AU31" s="24">
        <f t="shared" si="7"/>
        <v>0</v>
      </c>
      <c r="AV31" s="15"/>
      <c r="AW31" s="15"/>
      <c r="AX31" s="15"/>
      <c r="AY31" s="18"/>
      <c r="AZ31" s="30">
        <f t="shared" si="8"/>
        <v>0</v>
      </c>
      <c r="BA31" s="30"/>
      <c r="BB31" s="30"/>
      <c r="BC31" s="44">
        <f t="shared" si="20"/>
        <v>0</v>
      </c>
    </row>
    <row r="32" spans="1:55" ht="25.5" customHeight="1">
      <c r="A32" s="46"/>
      <c r="B32" s="13"/>
      <c r="C32" s="13"/>
      <c r="D32" s="19"/>
      <c r="E32" s="13"/>
      <c r="F32" s="20"/>
      <c r="G32" s="20"/>
      <c r="H32" s="14">
        <v>3469</v>
      </c>
      <c r="I32" s="13">
        <v>0.86</v>
      </c>
      <c r="J32" s="13">
        <f t="shared" si="18"/>
        <v>2983.34</v>
      </c>
      <c r="K32" s="13">
        <f t="shared" si="10"/>
        <v>867.25</v>
      </c>
      <c r="L32" s="13"/>
      <c r="M32" s="13"/>
      <c r="N32" s="13"/>
      <c r="O32" s="15">
        <f t="shared" si="11"/>
        <v>7319.59</v>
      </c>
      <c r="P32" s="13"/>
      <c r="Q32" s="13"/>
      <c r="R32" s="13"/>
      <c r="S32" s="13">
        <f t="shared" si="0"/>
        <v>0</v>
      </c>
      <c r="T32" s="13">
        <f t="shared" si="1"/>
        <v>0</v>
      </c>
      <c r="U32" s="13">
        <f t="shared" si="2"/>
        <v>0</v>
      </c>
      <c r="V32" s="13">
        <f t="shared" si="3"/>
        <v>0</v>
      </c>
      <c r="W32" s="13">
        <f t="shared" si="4"/>
        <v>0</v>
      </c>
      <c r="X32" s="13"/>
      <c r="Y32" s="13"/>
      <c r="Z32" s="13">
        <f t="shared" si="5"/>
        <v>0</v>
      </c>
      <c r="AA32" s="13">
        <f t="shared" si="6"/>
        <v>0</v>
      </c>
      <c r="AB32" s="16">
        <v>6</v>
      </c>
      <c r="AC32" s="16">
        <v>3</v>
      </c>
      <c r="AD32" s="16">
        <v>5</v>
      </c>
      <c r="AE32" s="15">
        <v>0.1</v>
      </c>
      <c r="AF32" s="17">
        <f t="shared" si="19"/>
        <v>11.563333333333333</v>
      </c>
      <c r="AG32" s="17"/>
      <c r="AH32" s="17"/>
      <c r="AI32" s="17"/>
      <c r="AJ32" s="13">
        <f t="shared" si="12"/>
        <v>0</v>
      </c>
      <c r="AK32" s="13"/>
      <c r="AL32" s="13"/>
      <c r="AM32" s="13"/>
      <c r="AN32" s="13"/>
      <c r="AO32" s="13"/>
      <c r="AP32" s="13"/>
      <c r="AQ32" s="13"/>
      <c r="AR32" s="13"/>
      <c r="AS32" s="15">
        <f t="shared" si="15"/>
        <v>11.563333333333333</v>
      </c>
      <c r="AT32" s="15">
        <f t="shared" si="16"/>
        <v>11.563333333333333</v>
      </c>
      <c r="AU32" s="24">
        <f t="shared" si="7"/>
        <v>0</v>
      </c>
      <c r="AV32" s="15"/>
      <c r="AW32" s="15"/>
      <c r="AX32" s="15"/>
      <c r="AY32" s="18"/>
      <c r="AZ32" s="30">
        <f t="shared" si="8"/>
        <v>0</v>
      </c>
      <c r="BA32" s="30"/>
      <c r="BB32" s="30"/>
      <c r="BC32" s="44">
        <f t="shared" si="20"/>
        <v>0</v>
      </c>
    </row>
    <row r="33" spans="1:55" ht="25.5" customHeight="1">
      <c r="A33" s="46"/>
      <c r="B33" s="13"/>
      <c r="C33" s="13"/>
      <c r="D33" s="19"/>
      <c r="E33" s="13"/>
      <c r="F33" s="20"/>
      <c r="G33" s="20"/>
      <c r="H33" s="14">
        <v>3469</v>
      </c>
      <c r="I33" s="13">
        <v>0.86</v>
      </c>
      <c r="J33" s="13">
        <f t="shared" si="18"/>
        <v>2983.34</v>
      </c>
      <c r="K33" s="13">
        <f t="shared" si="10"/>
        <v>867.25</v>
      </c>
      <c r="L33" s="13"/>
      <c r="M33" s="13"/>
      <c r="N33" s="13"/>
      <c r="O33" s="15">
        <f t="shared" si="11"/>
        <v>7319.59</v>
      </c>
      <c r="P33" s="13"/>
      <c r="Q33" s="13"/>
      <c r="R33" s="13"/>
      <c r="S33" s="13">
        <f t="shared" si="0"/>
        <v>0</v>
      </c>
      <c r="T33" s="13">
        <f t="shared" si="1"/>
        <v>0</v>
      </c>
      <c r="U33" s="13">
        <f t="shared" si="2"/>
        <v>0</v>
      </c>
      <c r="V33" s="13">
        <f t="shared" si="3"/>
        <v>0</v>
      </c>
      <c r="W33" s="13">
        <f t="shared" si="4"/>
        <v>0</v>
      </c>
      <c r="X33" s="13"/>
      <c r="Y33" s="13"/>
      <c r="Z33" s="13">
        <f t="shared" si="5"/>
        <v>0</v>
      </c>
      <c r="AA33" s="13">
        <f t="shared" si="6"/>
        <v>0</v>
      </c>
      <c r="AB33" s="16">
        <v>7</v>
      </c>
      <c r="AC33" s="16">
        <v>3</v>
      </c>
      <c r="AD33" s="16">
        <v>4</v>
      </c>
      <c r="AE33" s="15">
        <v>0.1</v>
      </c>
      <c r="AF33" s="17">
        <f t="shared" si="19"/>
        <v>9.250666666666666</v>
      </c>
      <c r="AG33" s="17"/>
      <c r="AH33" s="17"/>
      <c r="AI33" s="17"/>
      <c r="AJ33" s="13">
        <f t="shared" si="12"/>
        <v>0</v>
      </c>
      <c r="AK33" s="13"/>
      <c r="AL33" s="13"/>
      <c r="AM33" s="13"/>
      <c r="AN33" s="13"/>
      <c r="AO33" s="13"/>
      <c r="AP33" s="13"/>
      <c r="AQ33" s="13"/>
      <c r="AR33" s="13"/>
      <c r="AS33" s="15">
        <f t="shared" si="15"/>
        <v>9.250666666666666</v>
      </c>
      <c r="AT33" s="15">
        <f t="shared" si="16"/>
        <v>9.250666666666666</v>
      </c>
      <c r="AU33" s="24">
        <f t="shared" si="7"/>
        <v>0</v>
      </c>
      <c r="AV33" s="15"/>
      <c r="AW33" s="15"/>
      <c r="AX33" s="15"/>
      <c r="AY33" s="18"/>
      <c r="AZ33" s="30">
        <f t="shared" si="8"/>
        <v>0</v>
      </c>
      <c r="BA33" s="30"/>
      <c r="BB33" s="30"/>
      <c r="BC33" s="44">
        <f t="shared" si="20"/>
        <v>0</v>
      </c>
    </row>
    <row r="34" spans="1:55" ht="25.5" customHeight="1">
      <c r="A34" s="46"/>
      <c r="B34" s="13"/>
      <c r="C34" s="13"/>
      <c r="D34" s="19"/>
      <c r="E34" s="13"/>
      <c r="F34" s="20"/>
      <c r="G34" s="20"/>
      <c r="H34" s="14">
        <v>3469</v>
      </c>
      <c r="I34" s="13">
        <v>0.86</v>
      </c>
      <c r="J34" s="13">
        <f t="shared" si="18"/>
        <v>2983.34</v>
      </c>
      <c r="K34" s="13">
        <f t="shared" si="10"/>
        <v>867.25</v>
      </c>
      <c r="L34" s="13"/>
      <c r="M34" s="13"/>
      <c r="N34" s="13"/>
      <c r="O34" s="15">
        <f t="shared" si="11"/>
        <v>7319.59</v>
      </c>
      <c r="P34" s="13"/>
      <c r="Q34" s="13"/>
      <c r="R34" s="13"/>
      <c r="S34" s="13">
        <f t="shared" si="0"/>
        <v>0</v>
      </c>
      <c r="T34" s="13">
        <f t="shared" si="1"/>
        <v>0</v>
      </c>
      <c r="U34" s="13">
        <f t="shared" si="2"/>
        <v>0</v>
      </c>
      <c r="V34" s="13">
        <f t="shared" si="3"/>
        <v>0</v>
      </c>
      <c r="W34" s="13">
        <f t="shared" si="4"/>
        <v>0</v>
      </c>
      <c r="X34" s="13"/>
      <c r="Y34" s="13"/>
      <c r="Z34" s="13">
        <f t="shared" si="5"/>
        <v>0</v>
      </c>
      <c r="AA34" s="13">
        <f t="shared" si="6"/>
        <v>0</v>
      </c>
      <c r="AB34" s="16">
        <v>8</v>
      </c>
      <c r="AC34" s="16">
        <v>3</v>
      </c>
      <c r="AD34" s="16">
        <v>5</v>
      </c>
      <c r="AE34" s="15">
        <v>0.1</v>
      </c>
      <c r="AF34" s="17">
        <f t="shared" si="19"/>
        <v>11.563333333333333</v>
      </c>
      <c r="AG34" s="17"/>
      <c r="AH34" s="17"/>
      <c r="AI34" s="17"/>
      <c r="AJ34" s="13">
        <f t="shared" si="12"/>
        <v>0</v>
      </c>
      <c r="AK34" s="13"/>
      <c r="AL34" s="13"/>
      <c r="AM34" s="13"/>
      <c r="AN34" s="13"/>
      <c r="AO34" s="13"/>
      <c r="AP34" s="13"/>
      <c r="AQ34" s="13"/>
      <c r="AR34" s="13"/>
      <c r="AS34" s="15">
        <f t="shared" si="15"/>
        <v>11.563333333333333</v>
      </c>
      <c r="AT34" s="15">
        <f t="shared" si="16"/>
        <v>11.563333333333333</v>
      </c>
      <c r="AU34" s="24">
        <f t="shared" si="7"/>
        <v>0</v>
      </c>
      <c r="AV34" s="15"/>
      <c r="AW34" s="15"/>
      <c r="AX34" s="15"/>
      <c r="AY34" s="18"/>
      <c r="AZ34" s="30">
        <f t="shared" si="8"/>
        <v>0</v>
      </c>
      <c r="BA34" s="30"/>
      <c r="BB34" s="30"/>
      <c r="BC34" s="44">
        <f t="shared" si="20"/>
        <v>0</v>
      </c>
    </row>
    <row r="35" spans="1:55" ht="25.5" customHeight="1">
      <c r="A35" s="46"/>
      <c r="B35" s="13"/>
      <c r="C35" s="13"/>
      <c r="D35" s="19"/>
      <c r="E35" s="13"/>
      <c r="F35" s="20"/>
      <c r="G35" s="20"/>
      <c r="H35" s="14">
        <v>3469</v>
      </c>
      <c r="I35" s="13">
        <v>0.86</v>
      </c>
      <c r="J35" s="13">
        <f t="shared" si="18"/>
        <v>2983.34</v>
      </c>
      <c r="K35" s="13">
        <f t="shared" si="10"/>
        <v>867.25</v>
      </c>
      <c r="L35" s="13"/>
      <c r="M35" s="13"/>
      <c r="N35" s="13"/>
      <c r="O35" s="15">
        <f t="shared" si="11"/>
        <v>7319.59</v>
      </c>
      <c r="P35" s="13"/>
      <c r="Q35" s="13"/>
      <c r="R35" s="13"/>
      <c r="S35" s="13">
        <f t="shared" si="0"/>
        <v>0</v>
      </c>
      <c r="T35" s="13">
        <f t="shared" si="1"/>
        <v>0</v>
      </c>
      <c r="U35" s="13">
        <f t="shared" si="2"/>
        <v>0</v>
      </c>
      <c r="V35" s="13">
        <f t="shared" si="3"/>
        <v>0</v>
      </c>
      <c r="W35" s="13">
        <f t="shared" si="4"/>
        <v>0</v>
      </c>
      <c r="X35" s="13"/>
      <c r="Y35" s="13"/>
      <c r="Z35" s="13">
        <f t="shared" si="5"/>
        <v>0</v>
      </c>
      <c r="AA35" s="13">
        <f t="shared" si="6"/>
        <v>0</v>
      </c>
      <c r="AB35" s="16">
        <v>9</v>
      </c>
      <c r="AC35" s="16">
        <v>3</v>
      </c>
      <c r="AD35" s="16">
        <v>4</v>
      </c>
      <c r="AE35" s="15">
        <v>0.1</v>
      </c>
      <c r="AF35" s="17">
        <f t="shared" si="19"/>
        <v>9.250666666666666</v>
      </c>
      <c r="AG35" s="17"/>
      <c r="AH35" s="17"/>
      <c r="AI35" s="17"/>
      <c r="AJ35" s="13">
        <f t="shared" si="12"/>
        <v>0</v>
      </c>
      <c r="AK35" s="13"/>
      <c r="AL35" s="13"/>
      <c r="AM35" s="13"/>
      <c r="AN35" s="13"/>
      <c r="AO35" s="13"/>
      <c r="AP35" s="13"/>
      <c r="AQ35" s="13"/>
      <c r="AR35" s="13"/>
      <c r="AS35" s="15">
        <f t="shared" si="15"/>
        <v>9.250666666666666</v>
      </c>
      <c r="AT35" s="15">
        <f t="shared" si="16"/>
        <v>9.250666666666666</v>
      </c>
      <c r="AU35" s="24">
        <f t="shared" si="7"/>
        <v>0</v>
      </c>
      <c r="AV35" s="15"/>
      <c r="AW35" s="15"/>
      <c r="AX35" s="15"/>
      <c r="AY35" s="18"/>
      <c r="AZ35" s="30">
        <f t="shared" si="8"/>
        <v>0</v>
      </c>
      <c r="BA35" s="30"/>
      <c r="BB35" s="30"/>
      <c r="BC35" s="44">
        <f t="shared" si="20"/>
        <v>0</v>
      </c>
    </row>
    <row r="36" spans="1:55" ht="25.5" customHeight="1">
      <c r="A36" s="46"/>
      <c r="B36" s="13"/>
      <c r="C36" s="13"/>
      <c r="D36" s="19"/>
      <c r="E36" s="13"/>
      <c r="F36" s="20"/>
      <c r="G36" s="20"/>
      <c r="H36" s="14">
        <v>3469</v>
      </c>
      <c r="I36" s="13">
        <v>0.86</v>
      </c>
      <c r="J36" s="13">
        <f t="shared" si="18"/>
        <v>2983.34</v>
      </c>
      <c r="K36" s="13">
        <f t="shared" si="10"/>
        <v>867.25</v>
      </c>
      <c r="L36" s="13"/>
      <c r="M36" s="13"/>
      <c r="N36" s="13"/>
      <c r="O36" s="15">
        <f t="shared" si="11"/>
        <v>7319.59</v>
      </c>
      <c r="P36" s="13"/>
      <c r="Q36" s="13"/>
      <c r="R36" s="13"/>
      <c r="S36" s="13">
        <f t="shared" si="0"/>
        <v>0</v>
      </c>
      <c r="T36" s="13">
        <f t="shared" si="1"/>
        <v>0</v>
      </c>
      <c r="U36" s="13">
        <f t="shared" si="2"/>
        <v>0</v>
      </c>
      <c r="V36" s="13">
        <f t="shared" si="3"/>
        <v>0</v>
      </c>
      <c r="W36" s="13">
        <f t="shared" si="4"/>
        <v>0</v>
      </c>
      <c r="X36" s="13"/>
      <c r="Y36" s="13"/>
      <c r="Z36" s="13">
        <f t="shared" si="5"/>
        <v>0</v>
      </c>
      <c r="AA36" s="13">
        <f t="shared" si="6"/>
        <v>0</v>
      </c>
      <c r="AB36" s="16">
        <v>2</v>
      </c>
      <c r="AC36" s="16">
        <v>2</v>
      </c>
      <c r="AD36" s="16">
        <v>2</v>
      </c>
      <c r="AE36" s="15">
        <v>0.1</v>
      </c>
      <c r="AF36" s="17">
        <f t="shared" si="19"/>
        <v>3.0835555555555554</v>
      </c>
      <c r="AG36" s="17"/>
      <c r="AH36" s="17"/>
      <c r="AI36" s="17"/>
      <c r="AJ36" s="13">
        <f t="shared" si="12"/>
        <v>0</v>
      </c>
      <c r="AK36" s="13"/>
      <c r="AL36" s="13"/>
      <c r="AM36" s="13"/>
      <c r="AN36" s="13"/>
      <c r="AO36" s="13"/>
      <c r="AP36" s="13"/>
      <c r="AQ36" s="13"/>
      <c r="AR36" s="13"/>
      <c r="AS36" s="15">
        <f t="shared" si="15"/>
        <v>3.0835555555555554</v>
      </c>
      <c r="AT36" s="15">
        <f t="shared" si="16"/>
        <v>3.0835555555555554</v>
      </c>
      <c r="AU36" s="24">
        <f t="shared" si="7"/>
        <v>0</v>
      </c>
      <c r="AV36" s="15"/>
      <c r="AW36" s="15"/>
      <c r="AX36" s="15"/>
      <c r="AY36" s="18"/>
      <c r="AZ36" s="30">
        <f t="shared" si="8"/>
        <v>0</v>
      </c>
      <c r="BA36" s="30"/>
      <c r="BB36" s="30"/>
      <c r="BC36" s="44">
        <f t="shared" si="20"/>
        <v>0</v>
      </c>
    </row>
    <row r="37" spans="1:55" ht="24.75" customHeight="1">
      <c r="A37" s="46"/>
      <c r="B37" s="13"/>
      <c r="C37" s="13"/>
      <c r="D37" s="19"/>
      <c r="E37" s="13"/>
      <c r="F37" s="20"/>
      <c r="G37" s="20"/>
      <c r="H37" s="14">
        <v>3469</v>
      </c>
      <c r="I37" s="13">
        <v>0.86</v>
      </c>
      <c r="J37" s="13">
        <f t="shared" si="18"/>
        <v>2983.34</v>
      </c>
      <c r="K37" s="13">
        <f t="shared" si="10"/>
        <v>867.25</v>
      </c>
      <c r="L37" s="13"/>
      <c r="M37" s="13"/>
      <c r="N37" s="13"/>
      <c r="O37" s="15">
        <f t="shared" si="11"/>
        <v>7319.59</v>
      </c>
      <c r="P37" s="13"/>
      <c r="Q37" s="13"/>
      <c r="R37" s="13"/>
      <c r="S37" s="13">
        <f t="shared" si="0"/>
        <v>0</v>
      </c>
      <c r="T37" s="13">
        <f t="shared" si="1"/>
        <v>0</v>
      </c>
      <c r="U37" s="13">
        <f t="shared" si="2"/>
        <v>0</v>
      </c>
      <c r="V37" s="13">
        <f t="shared" si="3"/>
        <v>0</v>
      </c>
      <c r="W37" s="13">
        <f t="shared" si="4"/>
        <v>0</v>
      </c>
      <c r="X37" s="13"/>
      <c r="Y37" s="13"/>
      <c r="Z37" s="13">
        <f t="shared" si="5"/>
        <v>0</v>
      </c>
      <c r="AA37" s="13">
        <f t="shared" si="6"/>
        <v>0</v>
      </c>
      <c r="AB37" s="16">
        <v>4</v>
      </c>
      <c r="AC37" s="16">
        <v>2</v>
      </c>
      <c r="AD37" s="16">
        <v>4</v>
      </c>
      <c r="AE37" s="15">
        <v>0.1</v>
      </c>
      <c r="AF37" s="17">
        <f t="shared" si="19"/>
        <v>6.167111111111111</v>
      </c>
      <c r="AG37" s="17"/>
      <c r="AH37" s="17"/>
      <c r="AI37" s="17"/>
      <c r="AJ37" s="13">
        <f t="shared" si="12"/>
        <v>0</v>
      </c>
      <c r="AK37" s="13"/>
      <c r="AL37" s="13"/>
      <c r="AM37" s="13"/>
      <c r="AN37" s="13"/>
      <c r="AO37" s="13"/>
      <c r="AP37" s="13"/>
      <c r="AQ37" s="13"/>
      <c r="AR37" s="13"/>
      <c r="AS37" s="15">
        <f t="shared" si="15"/>
        <v>6.167111111111111</v>
      </c>
      <c r="AT37" s="15">
        <f t="shared" si="16"/>
        <v>6.167111111111111</v>
      </c>
      <c r="AU37" s="24">
        <f t="shared" si="7"/>
        <v>0</v>
      </c>
      <c r="AV37" s="15"/>
      <c r="AW37" s="15"/>
      <c r="AX37" s="15"/>
      <c r="AY37" s="18"/>
      <c r="AZ37" s="30">
        <f t="shared" si="8"/>
        <v>0</v>
      </c>
      <c r="BA37" s="30"/>
      <c r="BB37" s="30"/>
      <c r="BC37" s="44">
        <f t="shared" si="20"/>
        <v>0</v>
      </c>
    </row>
    <row r="38" spans="1:55" s="66" customFormat="1" ht="25.5" customHeight="1">
      <c r="A38" s="65"/>
      <c r="B38" s="63" t="s">
        <v>22</v>
      </c>
      <c r="C38" s="63"/>
      <c r="D38" s="64"/>
      <c r="E38" s="63"/>
      <c r="F38" s="63"/>
      <c r="G38" s="63"/>
      <c r="H38" s="14">
        <v>3469</v>
      </c>
      <c r="I38" s="63">
        <f>SUM(I30:I37)</f>
        <v>6.880000000000001</v>
      </c>
      <c r="J38" s="63">
        <f aca="true" t="shared" si="22" ref="J38:AT38">SUM(J30:J37)</f>
        <v>23866.72</v>
      </c>
      <c r="K38" s="63">
        <f t="shared" si="22"/>
        <v>6938</v>
      </c>
      <c r="L38" s="63">
        <f t="shared" si="22"/>
        <v>0</v>
      </c>
      <c r="M38" s="63">
        <f t="shared" si="22"/>
        <v>0</v>
      </c>
      <c r="N38" s="63">
        <f t="shared" si="22"/>
        <v>0</v>
      </c>
      <c r="O38" s="63">
        <f t="shared" si="22"/>
        <v>58556.71999999999</v>
      </c>
      <c r="P38" s="63">
        <f t="shared" si="22"/>
        <v>2</v>
      </c>
      <c r="Q38" s="63">
        <f t="shared" si="22"/>
        <v>22</v>
      </c>
      <c r="R38" s="63">
        <f t="shared" si="22"/>
        <v>0</v>
      </c>
      <c r="S38" s="63">
        <f t="shared" si="22"/>
        <v>24</v>
      </c>
      <c r="T38" s="63">
        <f t="shared" si="22"/>
        <v>813.2877777777777</v>
      </c>
      <c r="U38" s="63">
        <f t="shared" si="22"/>
        <v>8946.165555555557</v>
      </c>
      <c r="V38" s="63">
        <f t="shared" si="22"/>
        <v>0</v>
      </c>
      <c r="W38" s="63">
        <f t="shared" si="22"/>
        <v>9759.453333333335</v>
      </c>
      <c r="X38" s="63">
        <f t="shared" si="22"/>
        <v>0</v>
      </c>
      <c r="Y38" s="63">
        <f t="shared" si="22"/>
        <v>0</v>
      </c>
      <c r="Z38" s="63">
        <f t="shared" si="22"/>
        <v>0</v>
      </c>
      <c r="AA38" s="63">
        <f t="shared" si="22"/>
        <v>0</v>
      </c>
      <c r="AB38" s="63">
        <f t="shared" si="22"/>
        <v>48</v>
      </c>
      <c r="AC38" s="63">
        <f t="shared" si="22"/>
        <v>26</v>
      </c>
      <c r="AD38" s="63">
        <f t="shared" si="22"/>
        <v>35</v>
      </c>
      <c r="AE38" s="63">
        <f t="shared" si="22"/>
        <v>0.8499999999999999</v>
      </c>
      <c r="AF38" s="63">
        <f t="shared" si="22"/>
        <v>99.44466666666666</v>
      </c>
      <c r="AG38" s="63">
        <f t="shared" si="22"/>
        <v>0</v>
      </c>
      <c r="AH38" s="63">
        <f t="shared" si="22"/>
        <v>0</v>
      </c>
      <c r="AI38" s="63">
        <f t="shared" si="22"/>
        <v>0</v>
      </c>
      <c r="AJ38" s="63">
        <f t="shared" si="22"/>
        <v>0</v>
      </c>
      <c r="AK38" s="63">
        <f t="shared" si="22"/>
        <v>346.90000000000003</v>
      </c>
      <c r="AL38" s="63">
        <f t="shared" si="22"/>
        <v>0</v>
      </c>
      <c r="AM38" s="63">
        <f t="shared" si="22"/>
        <v>0</v>
      </c>
      <c r="AN38" s="63">
        <f t="shared" si="22"/>
        <v>0</v>
      </c>
      <c r="AO38" s="63">
        <f t="shared" si="22"/>
        <v>0</v>
      </c>
      <c r="AP38" s="63">
        <f t="shared" si="22"/>
        <v>0</v>
      </c>
      <c r="AQ38" s="63">
        <f t="shared" si="22"/>
        <v>0</v>
      </c>
      <c r="AR38" s="63">
        <f t="shared" si="22"/>
        <v>813.2877777777778</v>
      </c>
      <c r="AS38" s="63">
        <f t="shared" si="22"/>
        <v>1259.6324444444442</v>
      </c>
      <c r="AT38" s="63">
        <f t="shared" si="22"/>
        <v>11019.08577777778</v>
      </c>
      <c r="AU38" s="63">
        <v>11019.08</v>
      </c>
      <c r="AV38" s="63">
        <f>SUM(AV35:AV37)</f>
        <v>0</v>
      </c>
      <c r="AW38" s="63">
        <f>SUM(AW35:AW37)</f>
        <v>0</v>
      </c>
      <c r="AX38" s="63">
        <f>AU38</f>
        <v>11019.08</v>
      </c>
      <c r="AY38" s="63">
        <f>SUM(AY35:AY37)</f>
        <v>0</v>
      </c>
      <c r="AZ38" s="63">
        <f>SUM(AZ35:AZ37)</f>
        <v>0</v>
      </c>
      <c r="BA38" s="63">
        <f>BA30</f>
        <v>0</v>
      </c>
      <c r="BB38" s="63">
        <f>BB30</f>
        <v>100</v>
      </c>
      <c r="BC38" s="63">
        <f>AX38+BA38+BB38</f>
        <v>11119.08</v>
      </c>
    </row>
    <row r="39" spans="1:55" ht="52.5" customHeight="1">
      <c r="A39" s="46">
        <v>8</v>
      </c>
      <c r="B39" s="13" t="s">
        <v>102</v>
      </c>
      <c r="C39" s="13" t="s">
        <v>98</v>
      </c>
      <c r="D39" s="19">
        <v>23</v>
      </c>
      <c r="E39" s="13" t="s">
        <v>103</v>
      </c>
      <c r="F39" s="20" t="s">
        <v>154</v>
      </c>
      <c r="G39" s="20" t="s">
        <v>213</v>
      </c>
      <c r="H39" s="14">
        <v>3469</v>
      </c>
      <c r="I39" s="13">
        <v>0.72</v>
      </c>
      <c r="J39" s="13">
        <f t="shared" si="18"/>
        <v>2497.68</v>
      </c>
      <c r="K39" s="13">
        <f t="shared" si="10"/>
        <v>867.25</v>
      </c>
      <c r="L39" s="13"/>
      <c r="M39" s="13"/>
      <c r="N39" s="13"/>
      <c r="O39" s="15">
        <f t="shared" si="11"/>
        <v>6833.93</v>
      </c>
      <c r="P39" s="13"/>
      <c r="Q39" s="13">
        <v>20</v>
      </c>
      <c r="R39" s="13"/>
      <c r="S39" s="13">
        <f t="shared" si="0"/>
        <v>20</v>
      </c>
      <c r="T39" s="13">
        <f t="shared" si="1"/>
        <v>0</v>
      </c>
      <c r="U39" s="13">
        <f t="shared" si="2"/>
        <v>7593.255555555556</v>
      </c>
      <c r="V39" s="13">
        <f t="shared" si="3"/>
        <v>0</v>
      </c>
      <c r="W39" s="13">
        <f t="shared" si="4"/>
        <v>7593.255555555556</v>
      </c>
      <c r="X39" s="13"/>
      <c r="Y39" s="13"/>
      <c r="Z39" s="13">
        <f t="shared" si="5"/>
        <v>0</v>
      </c>
      <c r="AA39" s="13">
        <f t="shared" si="6"/>
        <v>0</v>
      </c>
      <c r="AB39" s="16">
        <v>8</v>
      </c>
      <c r="AC39" s="16">
        <v>6</v>
      </c>
      <c r="AD39" s="16">
        <v>5</v>
      </c>
      <c r="AE39" s="15">
        <v>0.15</v>
      </c>
      <c r="AF39" s="17">
        <f t="shared" si="19"/>
        <v>34.69</v>
      </c>
      <c r="AG39" s="17">
        <v>9</v>
      </c>
      <c r="AH39" s="17">
        <v>4</v>
      </c>
      <c r="AI39" s="17">
        <v>0.2</v>
      </c>
      <c r="AJ39" s="13">
        <f t="shared" si="12"/>
        <v>111.00800000000001</v>
      </c>
      <c r="AK39" s="13"/>
      <c r="AL39" s="13"/>
      <c r="AM39" s="13"/>
      <c r="AN39" s="13"/>
      <c r="AO39" s="13">
        <v>7</v>
      </c>
      <c r="AP39" s="13">
        <v>4</v>
      </c>
      <c r="AQ39" s="13">
        <f>AP39/18*H39*0.15</f>
        <v>115.63333333333331</v>
      </c>
      <c r="AR39" s="15">
        <f>O39/18*3</f>
        <v>1138.9883333333335</v>
      </c>
      <c r="AS39" s="15">
        <f t="shared" si="15"/>
        <v>1400.3196666666668</v>
      </c>
      <c r="AT39" s="15">
        <f t="shared" si="16"/>
        <v>8993.575222222224</v>
      </c>
      <c r="AU39" s="24"/>
      <c r="AV39" s="15"/>
      <c r="AW39" s="15"/>
      <c r="AX39" s="15"/>
      <c r="AY39" s="18"/>
      <c r="AZ39" s="30">
        <f t="shared" si="8"/>
        <v>0</v>
      </c>
      <c r="BA39" s="30">
        <f>71.43*AH39</f>
        <v>285.72</v>
      </c>
      <c r="BB39" s="30">
        <v>100</v>
      </c>
      <c r="BC39" s="44">
        <f t="shared" si="20"/>
        <v>0</v>
      </c>
    </row>
    <row r="40" spans="1:55" ht="25.5" customHeight="1">
      <c r="A40" s="46"/>
      <c r="B40" s="13"/>
      <c r="C40" s="13"/>
      <c r="D40" s="19"/>
      <c r="E40" s="13"/>
      <c r="F40" s="20"/>
      <c r="G40" s="20"/>
      <c r="H40" s="14">
        <v>3469</v>
      </c>
      <c r="I40" s="13">
        <v>0.72</v>
      </c>
      <c r="J40" s="13">
        <f t="shared" si="18"/>
        <v>2497.68</v>
      </c>
      <c r="K40" s="13">
        <f t="shared" si="10"/>
        <v>867.25</v>
      </c>
      <c r="L40" s="13"/>
      <c r="M40" s="13"/>
      <c r="N40" s="13"/>
      <c r="O40" s="15">
        <f t="shared" si="11"/>
        <v>6833.93</v>
      </c>
      <c r="P40" s="13"/>
      <c r="Q40" s="13"/>
      <c r="R40" s="13"/>
      <c r="S40" s="13">
        <f t="shared" si="0"/>
        <v>0</v>
      </c>
      <c r="T40" s="13">
        <f t="shared" si="1"/>
        <v>0</v>
      </c>
      <c r="U40" s="13">
        <f t="shared" si="2"/>
        <v>0</v>
      </c>
      <c r="V40" s="13">
        <f t="shared" si="3"/>
        <v>0</v>
      </c>
      <c r="W40" s="13">
        <f t="shared" si="4"/>
        <v>0</v>
      </c>
      <c r="X40" s="13"/>
      <c r="Y40" s="13"/>
      <c r="Z40" s="13">
        <f t="shared" si="5"/>
        <v>0</v>
      </c>
      <c r="AA40" s="13">
        <f t="shared" si="6"/>
        <v>0</v>
      </c>
      <c r="AB40" s="16">
        <v>7</v>
      </c>
      <c r="AC40" s="16">
        <v>4</v>
      </c>
      <c r="AD40" s="16">
        <v>4</v>
      </c>
      <c r="AE40" s="15">
        <v>0.15</v>
      </c>
      <c r="AF40" s="17">
        <f t="shared" si="19"/>
        <v>18.50133333333333</v>
      </c>
      <c r="AG40" s="17"/>
      <c r="AH40" s="17"/>
      <c r="AI40" s="17"/>
      <c r="AJ40" s="13">
        <f t="shared" si="12"/>
        <v>0</v>
      </c>
      <c r="AK40" s="13"/>
      <c r="AL40" s="13"/>
      <c r="AM40" s="13"/>
      <c r="AN40" s="13"/>
      <c r="AO40" s="13">
        <v>8</v>
      </c>
      <c r="AP40" s="13">
        <v>4</v>
      </c>
      <c r="AQ40" s="13">
        <f>AP40/18*H40*0.15</f>
        <v>115.63333333333331</v>
      </c>
      <c r="AR40" s="13"/>
      <c r="AS40" s="15">
        <f t="shared" si="15"/>
        <v>134.13466666666665</v>
      </c>
      <c r="AT40" s="15">
        <f t="shared" si="16"/>
        <v>134.13466666666665</v>
      </c>
      <c r="AU40" s="24">
        <f t="shared" si="7"/>
        <v>0</v>
      </c>
      <c r="AV40" s="15"/>
      <c r="AW40" s="15"/>
      <c r="AX40" s="15"/>
      <c r="AY40" s="18"/>
      <c r="AZ40" s="30">
        <f t="shared" si="8"/>
        <v>0</v>
      </c>
      <c r="BA40" s="30"/>
      <c r="BB40" s="30"/>
      <c r="BC40" s="44">
        <f t="shared" si="20"/>
        <v>0</v>
      </c>
    </row>
    <row r="41" spans="1:55" ht="25.5" customHeight="1">
      <c r="A41" s="46"/>
      <c r="B41" s="13"/>
      <c r="C41" s="13"/>
      <c r="D41" s="19"/>
      <c r="E41" s="13"/>
      <c r="F41" s="20"/>
      <c r="G41" s="20"/>
      <c r="H41" s="14">
        <v>3469</v>
      </c>
      <c r="I41" s="13">
        <v>0.72</v>
      </c>
      <c r="J41" s="13">
        <f t="shared" si="18"/>
        <v>2497.68</v>
      </c>
      <c r="K41" s="13">
        <f t="shared" si="10"/>
        <v>867.25</v>
      </c>
      <c r="L41" s="13"/>
      <c r="M41" s="13"/>
      <c r="N41" s="13"/>
      <c r="O41" s="15">
        <f t="shared" si="11"/>
        <v>6833.93</v>
      </c>
      <c r="P41" s="13"/>
      <c r="Q41" s="13"/>
      <c r="R41" s="13"/>
      <c r="S41" s="13">
        <f t="shared" si="0"/>
        <v>0</v>
      </c>
      <c r="T41" s="13">
        <f t="shared" si="1"/>
        <v>0</v>
      </c>
      <c r="U41" s="13">
        <f t="shared" si="2"/>
        <v>0</v>
      </c>
      <c r="V41" s="13">
        <f t="shared" si="3"/>
        <v>0</v>
      </c>
      <c r="W41" s="13">
        <f t="shared" si="4"/>
        <v>0</v>
      </c>
      <c r="X41" s="13"/>
      <c r="Y41" s="13"/>
      <c r="Z41" s="13">
        <f t="shared" si="5"/>
        <v>0</v>
      </c>
      <c r="AA41" s="13">
        <f t="shared" si="6"/>
        <v>0</v>
      </c>
      <c r="AB41" s="16">
        <v>8</v>
      </c>
      <c r="AC41" s="16">
        <v>4</v>
      </c>
      <c r="AD41" s="16">
        <v>5</v>
      </c>
      <c r="AE41" s="15">
        <v>0.15</v>
      </c>
      <c r="AF41" s="17">
        <f t="shared" si="19"/>
        <v>23.126666666666665</v>
      </c>
      <c r="AG41" s="17"/>
      <c r="AH41" s="17"/>
      <c r="AI41" s="17"/>
      <c r="AJ41" s="13">
        <f t="shared" si="12"/>
        <v>0</v>
      </c>
      <c r="AK41" s="13"/>
      <c r="AL41" s="13"/>
      <c r="AM41" s="13"/>
      <c r="AN41" s="13"/>
      <c r="AO41" s="13"/>
      <c r="AP41" s="13"/>
      <c r="AQ41" s="13"/>
      <c r="AR41" s="13"/>
      <c r="AS41" s="15">
        <f t="shared" si="15"/>
        <v>23.126666666666665</v>
      </c>
      <c r="AT41" s="15">
        <f t="shared" si="16"/>
        <v>23.126666666666665</v>
      </c>
      <c r="AU41" s="24">
        <f t="shared" si="7"/>
        <v>0</v>
      </c>
      <c r="AV41" s="15"/>
      <c r="AW41" s="15"/>
      <c r="AX41" s="15"/>
      <c r="AY41" s="18"/>
      <c r="AZ41" s="30">
        <f t="shared" si="8"/>
        <v>0</v>
      </c>
      <c r="BA41" s="30"/>
      <c r="BB41" s="30"/>
      <c r="BC41" s="44">
        <f t="shared" si="20"/>
        <v>0</v>
      </c>
    </row>
    <row r="42" spans="1:55" s="66" customFormat="1" ht="25.5" customHeight="1">
      <c r="A42" s="65"/>
      <c r="B42" s="63" t="s">
        <v>22</v>
      </c>
      <c r="C42" s="63"/>
      <c r="D42" s="64"/>
      <c r="E42" s="63"/>
      <c r="F42" s="63"/>
      <c r="G42" s="63"/>
      <c r="H42" s="14">
        <v>3469</v>
      </c>
      <c r="I42" s="63">
        <f>SUM(I39:I41)</f>
        <v>2.16</v>
      </c>
      <c r="J42" s="63">
        <f aca="true" t="shared" si="23" ref="J42:AT42">SUM(J39:J41)</f>
        <v>7493.039999999999</v>
      </c>
      <c r="K42" s="63">
        <f t="shared" si="23"/>
        <v>2601.75</v>
      </c>
      <c r="L42" s="63">
        <f t="shared" si="23"/>
        <v>0</v>
      </c>
      <c r="M42" s="63">
        <f t="shared" si="23"/>
        <v>0</v>
      </c>
      <c r="N42" s="63">
        <f t="shared" si="23"/>
        <v>0</v>
      </c>
      <c r="O42" s="63">
        <f t="shared" si="23"/>
        <v>20501.79</v>
      </c>
      <c r="P42" s="63">
        <f t="shared" si="23"/>
        <v>0</v>
      </c>
      <c r="Q42" s="63">
        <f t="shared" si="23"/>
        <v>20</v>
      </c>
      <c r="R42" s="63">
        <f t="shared" si="23"/>
        <v>0</v>
      </c>
      <c r="S42" s="63">
        <f t="shared" si="23"/>
        <v>20</v>
      </c>
      <c r="T42" s="63">
        <f t="shared" si="23"/>
        <v>0</v>
      </c>
      <c r="U42" s="63">
        <f t="shared" si="23"/>
        <v>7593.255555555556</v>
      </c>
      <c r="V42" s="63">
        <f t="shared" si="23"/>
        <v>0</v>
      </c>
      <c r="W42" s="63">
        <f t="shared" si="23"/>
        <v>7593.255555555556</v>
      </c>
      <c r="X42" s="63">
        <f t="shared" si="23"/>
        <v>0</v>
      </c>
      <c r="Y42" s="63">
        <f t="shared" si="23"/>
        <v>0</v>
      </c>
      <c r="Z42" s="63">
        <f t="shared" si="23"/>
        <v>0</v>
      </c>
      <c r="AA42" s="63">
        <f t="shared" si="23"/>
        <v>0</v>
      </c>
      <c r="AB42" s="63">
        <f t="shared" si="23"/>
        <v>23</v>
      </c>
      <c r="AC42" s="63">
        <f t="shared" si="23"/>
        <v>14</v>
      </c>
      <c r="AD42" s="63">
        <f t="shared" si="23"/>
        <v>14</v>
      </c>
      <c r="AE42" s="63">
        <f t="shared" si="23"/>
        <v>0.44999999999999996</v>
      </c>
      <c r="AF42" s="63">
        <f t="shared" si="23"/>
        <v>76.318</v>
      </c>
      <c r="AG42" s="63">
        <f t="shared" si="23"/>
        <v>9</v>
      </c>
      <c r="AH42" s="63">
        <f t="shared" si="23"/>
        <v>4</v>
      </c>
      <c r="AI42" s="63">
        <f t="shared" si="23"/>
        <v>0.2</v>
      </c>
      <c r="AJ42" s="63">
        <f t="shared" si="23"/>
        <v>111.00800000000001</v>
      </c>
      <c r="AK42" s="63">
        <f t="shared" si="23"/>
        <v>0</v>
      </c>
      <c r="AL42" s="63">
        <f t="shared" si="23"/>
        <v>0</v>
      </c>
      <c r="AM42" s="63">
        <f t="shared" si="23"/>
        <v>0</v>
      </c>
      <c r="AN42" s="63">
        <f t="shared" si="23"/>
        <v>0</v>
      </c>
      <c r="AO42" s="63">
        <f t="shared" si="23"/>
        <v>15</v>
      </c>
      <c r="AP42" s="63">
        <f t="shared" si="23"/>
        <v>8</v>
      </c>
      <c r="AQ42" s="63">
        <f t="shared" si="23"/>
        <v>231.26666666666662</v>
      </c>
      <c r="AR42" s="63">
        <f t="shared" si="23"/>
        <v>1138.9883333333335</v>
      </c>
      <c r="AS42" s="63">
        <f t="shared" si="23"/>
        <v>1557.5810000000001</v>
      </c>
      <c r="AT42" s="63">
        <f t="shared" si="23"/>
        <v>9150.836555555557</v>
      </c>
      <c r="AU42" s="63">
        <v>9150.84</v>
      </c>
      <c r="AV42" s="63">
        <f>SUM(AV39:AV41)</f>
        <v>0</v>
      </c>
      <c r="AW42" s="63">
        <f>SUM(AW39:AW41)</f>
        <v>0</v>
      </c>
      <c r="AX42" s="63">
        <f>AU42</f>
        <v>9150.84</v>
      </c>
      <c r="AY42" s="63">
        <f>SUM(AY39:AY41)</f>
        <v>0</v>
      </c>
      <c r="AZ42" s="63">
        <f>SUM(AZ39:AZ41)</f>
        <v>0</v>
      </c>
      <c r="BA42" s="63">
        <f>BA39</f>
        <v>285.72</v>
      </c>
      <c r="BB42" s="63">
        <f>BB39</f>
        <v>100</v>
      </c>
      <c r="BC42" s="63">
        <f>AX42+BA42+BB42</f>
        <v>9536.56</v>
      </c>
    </row>
    <row r="43" spans="1:55" ht="46.5" customHeight="1">
      <c r="A43" s="46">
        <v>9</v>
      </c>
      <c r="B43" s="13" t="s">
        <v>104</v>
      </c>
      <c r="C43" s="13" t="s">
        <v>98</v>
      </c>
      <c r="D43" s="19">
        <v>23</v>
      </c>
      <c r="E43" s="13" t="s">
        <v>105</v>
      </c>
      <c r="F43" s="20" t="s">
        <v>150</v>
      </c>
      <c r="G43" s="20" t="s">
        <v>161</v>
      </c>
      <c r="H43" s="14">
        <v>3469</v>
      </c>
      <c r="I43" s="13">
        <v>0.86</v>
      </c>
      <c r="J43" s="13">
        <f t="shared" si="18"/>
        <v>2983.34</v>
      </c>
      <c r="K43" s="13">
        <f t="shared" si="10"/>
        <v>867.25</v>
      </c>
      <c r="L43" s="13"/>
      <c r="M43" s="13"/>
      <c r="N43" s="13"/>
      <c r="O43" s="15">
        <f t="shared" si="11"/>
        <v>7319.59</v>
      </c>
      <c r="P43" s="13"/>
      <c r="Q43" s="13">
        <v>12</v>
      </c>
      <c r="R43" s="13"/>
      <c r="S43" s="13">
        <f t="shared" si="0"/>
        <v>12</v>
      </c>
      <c r="T43" s="13">
        <f t="shared" si="1"/>
        <v>0</v>
      </c>
      <c r="U43" s="13">
        <f t="shared" si="2"/>
        <v>4879.7266666666665</v>
      </c>
      <c r="V43" s="13">
        <f t="shared" si="3"/>
        <v>0</v>
      </c>
      <c r="W43" s="13">
        <f t="shared" si="4"/>
        <v>4879.7266666666665</v>
      </c>
      <c r="X43" s="13"/>
      <c r="Y43" s="13"/>
      <c r="Z43" s="13">
        <f t="shared" si="5"/>
        <v>0</v>
      </c>
      <c r="AA43" s="13">
        <f t="shared" si="6"/>
        <v>0</v>
      </c>
      <c r="AB43" s="16">
        <v>5</v>
      </c>
      <c r="AC43" s="16">
        <v>4</v>
      </c>
      <c r="AD43" s="16">
        <v>7</v>
      </c>
      <c r="AE43" s="15">
        <v>0.15</v>
      </c>
      <c r="AF43" s="17">
        <f t="shared" si="19"/>
        <v>32.37733333333333</v>
      </c>
      <c r="AG43" s="17"/>
      <c r="AH43" s="17"/>
      <c r="AI43" s="17">
        <v>0.2</v>
      </c>
      <c r="AJ43" s="13">
        <f t="shared" si="12"/>
        <v>0</v>
      </c>
      <c r="AK43" s="13"/>
      <c r="AL43" s="13"/>
      <c r="AM43" s="13"/>
      <c r="AN43" s="13"/>
      <c r="AO43" s="13">
        <v>5</v>
      </c>
      <c r="AP43" s="13">
        <v>4</v>
      </c>
      <c r="AQ43" s="13">
        <f>AP43/18*H43*0.15</f>
        <v>115.63333333333331</v>
      </c>
      <c r="AR43" s="13"/>
      <c r="AS43" s="15">
        <f t="shared" si="15"/>
        <v>148.01066666666665</v>
      </c>
      <c r="AT43" s="15">
        <f t="shared" si="16"/>
        <v>5027.7373333333335</v>
      </c>
      <c r="AU43" s="24"/>
      <c r="AV43" s="15"/>
      <c r="AW43" s="15"/>
      <c r="AX43" s="15"/>
      <c r="AY43" s="18"/>
      <c r="AZ43" s="30">
        <f t="shared" si="8"/>
        <v>0</v>
      </c>
      <c r="BA43" s="30">
        <f>71.43*AH43</f>
        <v>0</v>
      </c>
      <c r="BB43" s="30">
        <v>100</v>
      </c>
      <c r="BC43" s="44">
        <f t="shared" si="20"/>
        <v>0</v>
      </c>
    </row>
    <row r="44" spans="1:55" ht="25.5" customHeight="1">
      <c r="A44" s="46"/>
      <c r="B44" s="13"/>
      <c r="C44" s="13"/>
      <c r="D44" s="19"/>
      <c r="E44" s="13"/>
      <c r="F44" s="20"/>
      <c r="G44" s="20"/>
      <c r="H44" s="14">
        <v>3469</v>
      </c>
      <c r="I44" s="13">
        <v>0.86</v>
      </c>
      <c r="J44" s="13">
        <f t="shared" si="18"/>
        <v>2983.34</v>
      </c>
      <c r="K44" s="13">
        <f t="shared" si="10"/>
        <v>867.25</v>
      </c>
      <c r="L44" s="13"/>
      <c r="M44" s="13"/>
      <c r="N44" s="13"/>
      <c r="O44" s="15">
        <f t="shared" si="11"/>
        <v>7319.59</v>
      </c>
      <c r="P44" s="13"/>
      <c r="Q44" s="13"/>
      <c r="R44" s="13"/>
      <c r="S44" s="13">
        <f t="shared" si="0"/>
        <v>0</v>
      </c>
      <c r="T44" s="13">
        <f t="shared" si="1"/>
        <v>0</v>
      </c>
      <c r="U44" s="13">
        <f t="shared" si="2"/>
        <v>0</v>
      </c>
      <c r="V44" s="13">
        <f t="shared" si="3"/>
        <v>0</v>
      </c>
      <c r="W44" s="13">
        <f t="shared" si="4"/>
        <v>0</v>
      </c>
      <c r="X44" s="13"/>
      <c r="Y44" s="13"/>
      <c r="Z44" s="13">
        <f t="shared" si="5"/>
        <v>0</v>
      </c>
      <c r="AA44" s="13">
        <f t="shared" si="6"/>
        <v>0</v>
      </c>
      <c r="AB44" s="16">
        <v>6</v>
      </c>
      <c r="AC44" s="16">
        <v>4</v>
      </c>
      <c r="AD44" s="16">
        <v>5</v>
      </c>
      <c r="AE44" s="15">
        <v>0.15</v>
      </c>
      <c r="AF44" s="17">
        <f t="shared" si="19"/>
        <v>23.126666666666665</v>
      </c>
      <c r="AG44" s="17"/>
      <c r="AH44" s="17"/>
      <c r="AI44" s="17"/>
      <c r="AJ44" s="13">
        <f t="shared" si="12"/>
        <v>0</v>
      </c>
      <c r="AK44" s="13"/>
      <c r="AL44" s="13"/>
      <c r="AM44" s="13"/>
      <c r="AN44" s="13"/>
      <c r="AO44" s="13">
        <v>6</v>
      </c>
      <c r="AP44" s="13">
        <v>4</v>
      </c>
      <c r="AQ44" s="13">
        <f>AP44/18*H44*0.15</f>
        <v>115.63333333333331</v>
      </c>
      <c r="AR44" s="13"/>
      <c r="AS44" s="15">
        <f t="shared" si="15"/>
        <v>138.76</v>
      </c>
      <c r="AT44" s="15">
        <f t="shared" si="16"/>
        <v>138.76</v>
      </c>
      <c r="AU44" s="24">
        <f t="shared" si="7"/>
        <v>0</v>
      </c>
      <c r="AV44" s="15"/>
      <c r="AW44" s="15"/>
      <c r="AX44" s="15"/>
      <c r="AY44" s="18"/>
      <c r="AZ44" s="30">
        <f t="shared" si="8"/>
        <v>0</v>
      </c>
      <c r="BA44" s="30"/>
      <c r="BB44" s="30"/>
      <c r="BC44" s="44">
        <f t="shared" si="20"/>
        <v>0</v>
      </c>
    </row>
    <row r="45" spans="1:55" ht="25.5" customHeight="1">
      <c r="A45" s="46"/>
      <c r="B45" s="13"/>
      <c r="C45" s="13"/>
      <c r="D45" s="19"/>
      <c r="E45" s="13"/>
      <c r="F45" s="20"/>
      <c r="G45" s="20"/>
      <c r="H45" s="14">
        <v>3469</v>
      </c>
      <c r="I45" s="13">
        <v>0.86</v>
      </c>
      <c r="J45" s="13">
        <f t="shared" si="18"/>
        <v>2983.34</v>
      </c>
      <c r="K45" s="13">
        <f t="shared" si="10"/>
        <v>867.25</v>
      </c>
      <c r="L45" s="13"/>
      <c r="M45" s="13"/>
      <c r="N45" s="13"/>
      <c r="O45" s="15">
        <f t="shared" si="11"/>
        <v>7319.59</v>
      </c>
      <c r="P45" s="13"/>
      <c r="Q45" s="13"/>
      <c r="R45" s="13"/>
      <c r="S45" s="13">
        <f>SUM(P45:R45)</f>
        <v>0</v>
      </c>
      <c r="T45" s="13">
        <f t="shared" si="1"/>
        <v>0</v>
      </c>
      <c r="U45" s="13">
        <f t="shared" si="2"/>
        <v>0</v>
      </c>
      <c r="V45" s="13">
        <f t="shared" si="3"/>
        <v>0</v>
      </c>
      <c r="W45" s="13">
        <f t="shared" si="4"/>
        <v>0</v>
      </c>
      <c r="X45" s="13"/>
      <c r="Y45" s="13"/>
      <c r="Z45" s="13">
        <f t="shared" si="5"/>
        <v>0</v>
      </c>
      <c r="AA45" s="13">
        <f t="shared" si="6"/>
        <v>0</v>
      </c>
      <c r="AB45" s="16">
        <v>9</v>
      </c>
      <c r="AC45" s="16">
        <v>4</v>
      </c>
      <c r="AD45" s="16">
        <v>4</v>
      </c>
      <c r="AE45" s="15">
        <v>0.15</v>
      </c>
      <c r="AF45" s="17">
        <f>AC45/18*H45*(AD45/25)*AE45</f>
        <v>18.50133333333333</v>
      </c>
      <c r="AG45" s="17"/>
      <c r="AH45" s="17"/>
      <c r="AI45" s="17"/>
      <c r="AJ45" s="13">
        <f t="shared" si="12"/>
        <v>0</v>
      </c>
      <c r="AK45" s="13"/>
      <c r="AL45" s="13"/>
      <c r="AM45" s="13"/>
      <c r="AN45" s="13"/>
      <c r="AO45" s="13">
        <v>9</v>
      </c>
      <c r="AP45" s="13">
        <v>4</v>
      </c>
      <c r="AQ45" s="13">
        <f>AP45/18*H45*0.15</f>
        <v>115.63333333333331</v>
      </c>
      <c r="AR45" s="13"/>
      <c r="AS45" s="15">
        <f>SUM(AF45+AJ45+AK45+AL45+AN45+AQ45+AR45)</f>
        <v>134.13466666666665</v>
      </c>
      <c r="AT45" s="15">
        <f>W45+AA45+AS45</f>
        <v>134.13466666666665</v>
      </c>
      <c r="AU45" s="24">
        <f>4330*(P45/20+Q45/18+R45/18)</f>
        <v>0</v>
      </c>
      <c r="AV45" s="15"/>
      <c r="AW45" s="15"/>
      <c r="AX45" s="15"/>
      <c r="AY45" s="18"/>
      <c r="AZ45" s="30">
        <f t="shared" si="8"/>
        <v>0</v>
      </c>
      <c r="BA45" s="30"/>
      <c r="BB45" s="30"/>
      <c r="BC45" s="44">
        <f t="shared" si="20"/>
        <v>0</v>
      </c>
    </row>
    <row r="46" spans="1:55" ht="25.5" customHeight="1">
      <c r="A46" s="46"/>
      <c r="B46" s="13"/>
      <c r="C46" s="13"/>
      <c r="D46" s="19"/>
      <c r="E46" s="13"/>
      <c r="F46" s="20"/>
      <c r="G46" s="20"/>
      <c r="H46" s="14">
        <v>3469</v>
      </c>
      <c r="I46" s="13">
        <v>0.86</v>
      </c>
      <c r="J46" s="13">
        <f t="shared" si="18"/>
        <v>2983.34</v>
      </c>
      <c r="K46" s="13">
        <f t="shared" si="10"/>
        <v>867.25</v>
      </c>
      <c r="L46" s="13"/>
      <c r="M46" s="13"/>
      <c r="N46" s="13"/>
      <c r="O46" s="15">
        <f t="shared" si="11"/>
        <v>7319.59</v>
      </c>
      <c r="P46" s="13"/>
      <c r="Q46" s="13"/>
      <c r="R46" s="13"/>
      <c r="S46" s="13">
        <f>SUM(P46:R46)</f>
        <v>0</v>
      </c>
      <c r="T46" s="13">
        <f t="shared" si="1"/>
        <v>0</v>
      </c>
      <c r="U46" s="13">
        <f t="shared" si="2"/>
        <v>0</v>
      </c>
      <c r="V46" s="13">
        <f t="shared" si="3"/>
        <v>0</v>
      </c>
      <c r="W46" s="13">
        <f t="shared" si="4"/>
        <v>0</v>
      </c>
      <c r="X46" s="13"/>
      <c r="Y46" s="13"/>
      <c r="Z46" s="13">
        <f t="shared" si="5"/>
        <v>0</v>
      </c>
      <c r="AA46" s="13">
        <f t="shared" si="6"/>
        <v>0</v>
      </c>
      <c r="AB46" s="16">
        <v>0</v>
      </c>
      <c r="AC46" s="16">
        <v>0</v>
      </c>
      <c r="AD46" s="16">
        <v>0</v>
      </c>
      <c r="AE46" s="15">
        <v>0.1</v>
      </c>
      <c r="AF46" s="17">
        <f>AC46/18*H46*(AD46/25)*AE46</f>
        <v>0</v>
      </c>
      <c r="AG46" s="17"/>
      <c r="AH46" s="17"/>
      <c r="AI46" s="17"/>
      <c r="AJ46" s="13">
        <f t="shared" si="12"/>
        <v>0</v>
      </c>
      <c r="AK46" s="13"/>
      <c r="AL46" s="13"/>
      <c r="AM46" s="13"/>
      <c r="AN46" s="13"/>
      <c r="AO46" s="13"/>
      <c r="AP46" s="13"/>
      <c r="AQ46" s="13">
        <f>AP46/20*H46*0.15</f>
        <v>0</v>
      </c>
      <c r="AR46" s="13"/>
      <c r="AS46" s="15">
        <f>SUM(AF46+AJ46+AK46+AL46+AN46+AQ46+AR46)</f>
        <v>0</v>
      </c>
      <c r="AT46" s="15">
        <f>W46+AA46+AS46</f>
        <v>0</v>
      </c>
      <c r="AU46" s="24">
        <f>4330*(P46/20+Q46/18+R46/18)</f>
        <v>0</v>
      </c>
      <c r="AV46" s="15"/>
      <c r="AW46" s="15"/>
      <c r="AX46" s="15"/>
      <c r="AY46" s="18"/>
      <c r="AZ46" s="30">
        <f t="shared" si="8"/>
        <v>0</v>
      </c>
      <c r="BA46" s="30"/>
      <c r="BB46" s="30"/>
      <c r="BC46" s="44">
        <f t="shared" si="20"/>
        <v>0</v>
      </c>
    </row>
    <row r="47" spans="1:55" ht="25.5" customHeight="1">
      <c r="A47" s="46"/>
      <c r="B47" s="13"/>
      <c r="C47" s="13"/>
      <c r="D47" s="19"/>
      <c r="E47" s="13"/>
      <c r="F47" s="20"/>
      <c r="G47" s="20"/>
      <c r="H47" s="14">
        <v>3469</v>
      </c>
      <c r="I47" s="13">
        <v>0.86</v>
      </c>
      <c r="J47" s="13">
        <f t="shared" si="18"/>
        <v>2983.34</v>
      </c>
      <c r="K47" s="13">
        <f t="shared" si="10"/>
        <v>867.25</v>
      </c>
      <c r="L47" s="13"/>
      <c r="M47" s="13"/>
      <c r="N47" s="13"/>
      <c r="O47" s="15">
        <f t="shared" si="11"/>
        <v>7319.59</v>
      </c>
      <c r="P47" s="13"/>
      <c r="Q47" s="13"/>
      <c r="R47" s="13"/>
      <c r="S47" s="13">
        <f>SUM(P47:R47)</f>
        <v>0</v>
      </c>
      <c r="T47" s="13">
        <f t="shared" si="1"/>
        <v>0</v>
      </c>
      <c r="U47" s="13">
        <f t="shared" si="2"/>
        <v>0</v>
      </c>
      <c r="V47" s="13">
        <f t="shared" si="3"/>
        <v>0</v>
      </c>
      <c r="W47" s="13">
        <f t="shared" si="4"/>
        <v>0</v>
      </c>
      <c r="X47" s="13"/>
      <c r="Y47" s="13"/>
      <c r="Z47" s="13">
        <f t="shared" si="5"/>
        <v>0</v>
      </c>
      <c r="AA47" s="13">
        <f t="shared" si="6"/>
        <v>0</v>
      </c>
      <c r="AB47" s="16">
        <v>0</v>
      </c>
      <c r="AC47" s="16">
        <v>0</v>
      </c>
      <c r="AD47" s="16">
        <v>0</v>
      </c>
      <c r="AE47" s="15">
        <v>0.1</v>
      </c>
      <c r="AF47" s="17">
        <f>AC47/18*H47*(AD47/25)*AE47</f>
        <v>0</v>
      </c>
      <c r="AG47" s="17"/>
      <c r="AH47" s="17"/>
      <c r="AI47" s="17"/>
      <c r="AJ47" s="13">
        <f t="shared" si="12"/>
        <v>0</v>
      </c>
      <c r="AK47" s="13"/>
      <c r="AL47" s="13"/>
      <c r="AM47" s="13"/>
      <c r="AN47" s="13"/>
      <c r="AO47" s="13"/>
      <c r="AP47" s="13"/>
      <c r="AQ47" s="13">
        <f>AP47/20*H47*0.15</f>
        <v>0</v>
      </c>
      <c r="AR47" s="13"/>
      <c r="AS47" s="15">
        <f>SUM(AF47+AJ47+AK47+AL47+AN47+AQ47+AR47)</f>
        <v>0</v>
      </c>
      <c r="AT47" s="15">
        <f>W47+AA47+AS47</f>
        <v>0</v>
      </c>
      <c r="AU47" s="24">
        <f>4330*(P47/20+Q47/18+R47/18)</f>
        <v>0</v>
      </c>
      <c r="AV47" s="15"/>
      <c r="AW47" s="15"/>
      <c r="AX47" s="15"/>
      <c r="AY47" s="18"/>
      <c r="AZ47" s="30">
        <f t="shared" si="8"/>
        <v>0</v>
      </c>
      <c r="BA47" s="30"/>
      <c r="BB47" s="30"/>
      <c r="BC47" s="44">
        <f t="shared" si="20"/>
        <v>0</v>
      </c>
    </row>
    <row r="48" spans="1:55" s="66" customFormat="1" ht="22.5" customHeight="1">
      <c r="A48" s="65"/>
      <c r="B48" s="63" t="s">
        <v>22</v>
      </c>
      <c r="C48" s="63"/>
      <c r="D48" s="64"/>
      <c r="E48" s="63"/>
      <c r="F48" s="63"/>
      <c r="G48" s="63"/>
      <c r="H48" s="14">
        <v>3469</v>
      </c>
      <c r="I48" s="63">
        <f>SUM(I43:I47)</f>
        <v>4.3</v>
      </c>
      <c r="J48" s="63">
        <f aca="true" t="shared" si="24" ref="J48:R48">SUM(J43:J45)</f>
        <v>8950.02</v>
      </c>
      <c r="K48" s="63">
        <f t="shared" si="24"/>
        <v>2601.75</v>
      </c>
      <c r="L48" s="63">
        <f t="shared" si="24"/>
        <v>0</v>
      </c>
      <c r="M48" s="63">
        <f t="shared" si="24"/>
        <v>0</v>
      </c>
      <c r="N48" s="63">
        <f t="shared" si="24"/>
        <v>0</v>
      </c>
      <c r="O48" s="63">
        <f t="shared" si="24"/>
        <v>21958.77</v>
      </c>
      <c r="P48" s="63">
        <f t="shared" si="24"/>
        <v>0</v>
      </c>
      <c r="Q48" s="63">
        <f t="shared" si="24"/>
        <v>12</v>
      </c>
      <c r="R48" s="63">
        <f t="shared" si="24"/>
        <v>0</v>
      </c>
      <c r="S48" s="63">
        <f>SUM(S43:S47)</f>
        <v>12</v>
      </c>
      <c r="T48" s="63">
        <f aca="true" t="shared" si="25" ref="T48:AT48">SUM(T43:T47)</f>
        <v>0</v>
      </c>
      <c r="U48" s="63">
        <f t="shared" si="25"/>
        <v>4879.7266666666665</v>
      </c>
      <c r="V48" s="63">
        <f t="shared" si="25"/>
        <v>0</v>
      </c>
      <c r="W48" s="63">
        <f t="shared" si="25"/>
        <v>4879.7266666666665</v>
      </c>
      <c r="X48" s="63">
        <f t="shared" si="25"/>
        <v>0</v>
      </c>
      <c r="Y48" s="63">
        <f t="shared" si="25"/>
        <v>0</v>
      </c>
      <c r="Z48" s="63">
        <f t="shared" si="25"/>
        <v>0</v>
      </c>
      <c r="AA48" s="63">
        <f t="shared" si="25"/>
        <v>0</v>
      </c>
      <c r="AB48" s="63">
        <f t="shared" si="25"/>
        <v>20</v>
      </c>
      <c r="AC48" s="63">
        <f t="shared" si="25"/>
        <v>12</v>
      </c>
      <c r="AD48" s="63">
        <f t="shared" si="25"/>
        <v>16</v>
      </c>
      <c r="AE48" s="63">
        <f t="shared" si="25"/>
        <v>0.6499999999999999</v>
      </c>
      <c r="AF48" s="63">
        <f t="shared" si="25"/>
        <v>74.00533333333333</v>
      </c>
      <c r="AG48" s="63">
        <f t="shared" si="25"/>
        <v>0</v>
      </c>
      <c r="AH48" s="63">
        <f t="shared" si="25"/>
        <v>0</v>
      </c>
      <c r="AI48" s="63">
        <f t="shared" si="25"/>
        <v>0.2</v>
      </c>
      <c r="AJ48" s="63">
        <f t="shared" si="25"/>
        <v>0</v>
      </c>
      <c r="AK48" s="63">
        <f t="shared" si="25"/>
        <v>0</v>
      </c>
      <c r="AL48" s="63">
        <f t="shared" si="25"/>
        <v>0</v>
      </c>
      <c r="AM48" s="63">
        <f t="shared" si="25"/>
        <v>0</v>
      </c>
      <c r="AN48" s="63">
        <f t="shared" si="25"/>
        <v>0</v>
      </c>
      <c r="AO48" s="63">
        <f t="shared" si="25"/>
        <v>20</v>
      </c>
      <c r="AP48" s="63">
        <f t="shared" si="25"/>
        <v>12</v>
      </c>
      <c r="AQ48" s="63">
        <f t="shared" si="25"/>
        <v>346.8999999999999</v>
      </c>
      <c r="AR48" s="63">
        <f t="shared" si="25"/>
        <v>0</v>
      </c>
      <c r="AS48" s="63">
        <f t="shared" si="25"/>
        <v>420.9053333333333</v>
      </c>
      <c r="AT48" s="63">
        <f t="shared" si="25"/>
        <v>5300.6320000000005</v>
      </c>
      <c r="AU48" s="63">
        <v>5300.63</v>
      </c>
      <c r="AV48" s="63">
        <f>SUM(AV45:AV47)</f>
        <v>0</v>
      </c>
      <c r="AW48" s="63">
        <f>SUM(AW45:AW47)</f>
        <v>0</v>
      </c>
      <c r="AX48" s="63">
        <f>AU48</f>
        <v>5300.63</v>
      </c>
      <c r="AY48" s="63">
        <f>SUM(AY45:AY47)</f>
        <v>0</v>
      </c>
      <c r="AZ48" s="63">
        <f>SUM(AZ45:AZ47)</f>
        <v>0</v>
      </c>
      <c r="BA48" s="63">
        <f>BA43</f>
        <v>0</v>
      </c>
      <c r="BB48" s="63">
        <f>BB43</f>
        <v>100</v>
      </c>
      <c r="BC48" s="63">
        <f>AX48+BA48+BB48</f>
        <v>5400.63</v>
      </c>
    </row>
    <row r="49" spans="1:55" s="106" customFormat="1" ht="47.25" customHeight="1">
      <c r="A49" s="98">
        <v>10</v>
      </c>
      <c r="B49" s="99" t="s">
        <v>106</v>
      </c>
      <c r="C49" s="99" t="s">
        <v>98</v>
      </c>
      <c r="D49" s="100">
        <v>26</v>
      </c>
      <c r="E49" s="99" t="s">
        <v>107</v>
      </c>
      <c r="F49" s="99" t="s">
        <v>172</v>
      </c>
      <c r="G49" s="99" t="s">
        <v>108</v>
      </c>
      <c r="H49" s="101">
        <v>3469</v>
      </c>
      <c r="I49" s="99">
        <v>0.46</v>
      </c>
      <c r="J49" s="99">
        <f t="shared" si="18"/>
        <v>1595.74</v>
      </c>
      <c r="K49" s="99">
        <f t="shared" si="10"/>
        <v>867.25</v>
      </c>
      <c r="L49" s="99"/>
      <c r="M49" s="99"/>
      <c r="N49" s="99"/>
      <c r="O49" s="102">
        <f t="shared" si="11"/>
        <v>5931.99</v>
      </c>
      <c r="P49" s="99"/>
      <c r="Q49" s="99">
        <v>16</v>
      </c>
      <c r="R49" s="99"/>
      <c r="S49" s="99">
        <f>SUM(P49:R49)</f>
        <v>16</v>
      </c>
      <c r="T49" s="99">
        <f t="shared" si="1"/>
        <v>0</v>
      </c>
      <c r="U49" s="99">
        <f t="shared" si="2"/>
        <v>5272.879999999999</v>
      </c>
      <c r="V49" s="99">
        <f t="shared" si="3"/>
        <v>0</v>
      </c>
      <c r="W49" s="99">
        <f t="shared" si="4"/>
        <v>5272.879999999999</v>
      </c>
      <c r="X49" s="99"/>
      <c r="Y49" s="99"/>
      <c r="Z49" s="99">
        <f t="shared" si="5"/>
        <v>0</v>
      </c>
      <c r="AA49" s="99">
        <f t="shared" si="6"/>
        <v>0</v>
      </c>
      <c r="AB49" s="103"/>
      <c r="AC49" s="103"/>
      <c r="AD49" s="103"/>
      <c r="AE49" s="103"/>
      <c r="AF49" s="104"/>
      <c r="AG49" s="104">
        <v>5</v>
      </c>
      <c r="AH49" s="104">
        <v>7</v>
      </c>
      <c r="AI49" s="104">
        <v>0.2</v>
      </c>
      <c r="AJ49" s="99">
        <f t="shared" si="12"/>
        <v>194.26400000000004</v>
      </c>
      <c r="AK49" s="99"/>
      <c r="AL49" s="99">
        <f>H49*0.104</f>
        <v>360.776</v>
      </c>
      <c r="AM49" s="99"/>
      <c r="AN49" s="99"/>
      <c r="AO49" s="99"/>
      <c r="AP49" s="99"/>
      <c r="AQ49" s="99"/>
      <c r="AR49" s="102">
        <f>O49/18*2</f>
        <v>659.11</v>
      </c>
      <c r="AS49" s="102">
        <f>SUM(AF49+AJ49+AK49+AL49+AN49+AQ49+AR49)</f>
        <v>1214.15</v>
      </c>
      <c r="AT49" s="102">
        <f>W49+AA49+AS49</f>
        <v>6487.029999999999</v>
      </c>
      <c r="AU49" s="102">
        <v>6487.03</v>
      </c>
      <c r="AV49" s="102">
        <f>(AU49-AT49)/H49</f>
        <v>2.6217777508588305E-16</v>
      </c>
      <c r="AW49" s="102">
        <f>H49*AV49</f>
        <v>9.094947017729282E-13</v>
      </c>
      <c r="AX49" s="102">
        <f>AT49+AW49</f>
        <v>6487.03</v>
      </c>
      <c r="AY49" s="105"/>
      <c r="AZ49" s="99">
        <f t="shared" si="8"/>
        <v>0</v>
      </c>
      <c r="BA49" s="30">
        <f>71.43*AH49</f>
        <v>500.01000000000005</v>
      </c>
      <c r="BB49" s="30">
        <v>100</v>
      </c>
      <c r="BC49" s="63">
        <f>AX49+BA49+BB49</f>
        <v>7087.04</v>
      </c>
    </row>
    <row r="50" spans="1:55" ht="43.5" customHeight="1">
      <c r="A50" s="12">
        <v>11</v>
      </c>
      <c r="B50" s="13" t="s">
        <v>162</v>
      </c>
      <c r="C50" s="13" t="s">
        <v>88</v>
      </c>
      <c r="D50" s="30">
        <v>33</v>
      </c>
      <c r="E50" s="13" t="s">
        <v>164</v>
      </c>
      <c r="F50" s="20" t="s">
        <v>200</v>
      </c>
      <c r="G50" s="13" t="s">
        <v>163</v>
      </c>
      <c r="H50" s="14">
        <v>3469</v>
      </c>
      <c r="I50" s="13">
        <v>0.72</v>
      </c>
      <c r="J50" s="13">
        <f>I50*H50</f>
        <v>2497.68</v>
      </c>
      <c r="K50" s="13">
        <f>H50*0.25</f>
        <v>867.25</v>
      </c>
      <c r="L50" s="13"/>
      <c r="M50" s="13"/>
      <c r="N50" s="13"/>
      <c r="O50" s="15">
        <f>H50+J50+K50+L50+M50</f>
        <v>6833.93</v>
      </c>
      <c r="P50" s="13"/>
      <c r="Q50" s="13">
        <v>21.5</v>
      </c>
      <c r="R50" s="13"/>
      <c r="S50" s="13">
        <f>SUM(P50:R50)</f>
        <v>21.5</v>
      </c>
      <c r="T50" s="13">
        <f>P50/20*O50</f>
        <v>0</v>
      </c>
      <c r="U50" s="13">
        <f>Q50/18*O50</f>
        <v>8162.749722222223</v>
      </c>
      <c r="V50" s="13">
        <f>R50/18*O50</f>
        <v>0</v>
      </c>
      <c r="W50" s="13">
        <f>SUM(T50:V50)</f>
        <v>8162.749722222223</v>
      </c>
      <c r="X50" s="13"/>
      <c r="Y50" s="45"/>
      <c r="Z50" s="13">
        <f>X50/18*H50*Y50</f>
        <v>0</v>
      </c>
      <c r="AA50" s="13">
        <f>SUM(Z50:Z50)</f>
        <v>0</v>
      </c>
      <c r="AB50" s="16">
        <v>7</v>
      </c>
      <c r="AC50" s="16">
        <v>5</v>
      </c>
      <c r="AD50" s="16">
        <v>4</v>
      </c>
      <c r="AE50" s="15">
        <v>0.1</v>
      </c>
      <c r="AF50" s="17">
        <f>AC50/18*H50*(AD50/25)*AE50</f>
        <v>15.417777777777781</v>
      </c>
      <c r="AG50" s="17">
        <v>6.7</v>
      </c>
      <c r="AH50" s="17">
        <v>9</v>
      </c>
      <c r="AI50" s="17">
        <v>0.2</v>
      </c>
      <c r="AJ50" s="13">
        <f>H50*AI50*(AH50/25)</f>
        <v>249.76800000000003</v>
      </c>
      <c r="AK50" s="13">
        <f>H50*0.1</f>
        <v>346.90000000000003</v>
      </c>
      <c r="AL50" s="13"/>
      <c r="AM50" s="13"/>
      <c r="AN50" s="13"/>
      <c r="AO50" s="13"/>
      <c r="AP50" s="13"/>
      <c r="AQ50" s="15">
        <f>AP50/20*H50*0.15</f>
        <v>0</v>
      </c>
      <c r="AR50" s="15">
        <f>O50/18*1</f>
        <v>379.6627777777778</v>
      </c>
      <c r="AS50" s="15">
        <f>SUM(AF50+AJ50+AK50+AL50+AN50+AQ50+AR50)</f>
        <v>991.7485555555556</v>
      </c>
      <c r="AT50" s="15">
        <f>W50+AA50+AS50</f>
        <v>9154.498277777779</v>
      </c>
      <c r="AU50" s="24"/>
      <c r="AV50" s="15"/>
      <c r="AW50" s="15">
        <f>H50*AV50</f>
        <v>0</v>
      </c>
      <c r="AX50" s="15"/>
      <c r="AY50" s="15"/>
      <c r="AZ50" s="30">
        <f>AY50%*H50</f>
        <v>0</v>
      </c>
      <c r="BA50" s="30">
        <f>71.43*AH50</f>
        <v>642.8700000000001</v>
      </c>
      <c r="BB50" s="30">
        <v>100</v>
      </c>
      <c r="BC50" s="44">
        <f>AX50+AZ50</f>
        <v>0</v>
      </c>
    </row>
    <row r="51" spans="1:55" s="73" customFormat="1" ht="26.25" customHeight="1">
      <c r="A51" s="67"/>
      <c r="B51" s="20"/>
      <c r="C51" s="20"/>
      <c r="D51" s="68"/>
      <c r="E51" s="20"/>
      <c r="F51" s="20"/>
      <c r="G51" s="20"/>
      <c r="H51" s="14">
        <v>3469</v>
      </c>
      <c r="I51" s="20"/>
      <c r="J51" s="20">
        <f>I51*H51</f>
        <v>0</v>
      </c>
      <c r="K51" s="20">
        <f>H51*0.25</f>
        <v>867.25</v>
      </c>
      <c r="L51" s="20"/>
      <c r="M51" s="20"/>
      <c r="N51" s="20"/>
      <c r="O51" s="69">
        <f>H51+J51+K51+L51+M51</f>
        <v>4336.25</v>
      </c>
      <c r="P51" s="20"/>
      <c r="Q51" s="20"/>
      <c r="R51" s="20"/>
      <c r="S51" s="20"/>
      <c r="T51" s="20"/>
      <c r="U51" s="20"/>
      <c r="V51" s="20">
        <f>R51/18*O51</f>
        <v>0</v>
      </c>
      <c r="W51" s="20"/>
      <c r="X51" s="20"/>
      <c r="Y51" s="20"/>
      <c r="Z51" s="20">
        <f>X51/18*H51*Y51</f>
        <v>0</v>
      </c>
      <c r="AA51" s="20">
        <f>SUM(Z51:Z51)</f>
        <v>0</v>
      </c>
      <c r="AB51" s="70">
        <v>8</v>
      </c>
      <c r="AC51" s="70">
        <v>5</v>
      </c>
      <c r="AD51" s="70">
        <v>5</v>
      </c>
      <c r="AE51" s="72">
        <v>0.1</v>
      </c>
      <c r="AF51" s="71">
        <f>AC51/18*H51*(AD51/25)*AE51</f>
        <v>19.272222222222226</v>
      </c>
      <c r="AG51" s="71"/>
      <c r="AH51" s="71"/>
      <c r="AI51" s="71"/>
      <c r="AJ51" s="20"/>
      <c r="AK51" s="20"/>
      <c r="AL51" s="20"/>
      <c r="AM51" s="20"/>
      <c r="AN51" s="20"/>
      <c r="AO51" s="20"/>
      <c r="AP51" s="20"/>
      <c r="AQ51" s="20"/>
      <c r="AR51" s="20"/>
      <c r="AS51" s="69">
        <f>SUM(AF51+AJ51+AK51+AL51+AN51+AQ51+AR51)</f>
        <v>19.272222222222226</v>
      </c>
      <c r="AT51" s="69">
        <f>W51+AA51+AS51</f>
        <v>19.272222222222226</v>
      </c>
      <c r="AU51" s="24"/>
      <c r="AV51" s="69"/>
      <c r="AW51" s="69"/>
      <c r="AX51" s="69"/>
      <c r="AY51" s="72"/>
      <c r="AZ51" s="20"/>
      <c r="BA51" s="20"/>
      <c r="BB51" s="20"/>
      <c r="BC51" s="69"/>
    </row>
    <row r="52" spans="1:55" s="73" customFormat="1" ht="27" customHeight="1">
      <c r="A52" s="67"/>
      <c r="B52" s="20"/>
      <c r="C52" s="20"/>
      <c r="D52" s="68"/>
      <c r="E52" s="20"/>
      <c r="F52" s="20"/>
      <c r="G52" s="20"/>
      <c r="H52" s="14">
        <v>3469</v>
      </c>
      <c r="I52" s="20"/>
      <c r="J52" s="20">
        <f>I52*H52</f>
        <v>0</v>
      </c>
      <c r="K52" s="20">
        <f>H52*0.25</f>
        <v>867.25</v>
      </c>
      <c r="L52" s="20"/>
      <c r="M52" s="20"/>
      <c r="N52" s="20"/>
      <c r="O52" s="69">
        <f>H52+J52+K52+L52+M52</f>
        <v>4336.25</v>
      </c>
      <c r="P52" s="20"/>
      <c r="Q52" s="20"/>
      <c r="R52" s="20"/>
      <c r="S52" s="20"/>
      <c r="T52" s="20"/>
      <c r="U52" s="20"/>
      <c r="V52" s="20">
        <f>R52/18*O52</f>
        <v>0</v>
      </c>
      <c r="W52" s="20"/>
      <c r="X52" s="20"/>
      <c r="Y52" s="20"/>
      <c r="Z52" s="20">
        <f>X52/18*H52*Y52</f>
        <v>0</v>
      </c>
      <c r="AA52" s="20">
        <f>SUM(Z52:Z52)</f>
        <v>0</v>
      </c>
      <c r="AB52" s="70">
        <v>9</v>
      </c>
      <c r="AC52" s="70">
        <v>5</v>
      </c>
      <c r="AD52" s="70">
        <v>4</v>
      </c>
      <c r="AE52" s="72">
        <v>0.1</v>
      </c>
      <c r="AF52" s="71">
        <f>AC52/18*H52*(AD52/25)*AE52</f>
        <v>15.417777777777781</v>
      </c>
      <c r="AG52" s="71"/>
      <c r="AH52" s="71"/>
      <c r="AI52" s="71"/>
      <c r="AJ52" s="20"/>
      <c r="AK52" s="20"/>
      <c r="AL52" s="20"/>
      <c r="AM52" s="20"/>
      <c r="AN52" s="20"/>
      <c r="AO52" s="20"/>
      <c r="AP52" s="20"/>
      <c r="AQ52" s="20"/>
      <c r="AR52" s="20"/>
      <c r="AS52" s="69">
        <f>SUM(AF52+AJ52+AK52+AL52+AN52+AQ52+AR52)</f>
        <v>15.417777777777781</v>
      </c>
      <c r="AT52" s="69">
        <f>W52+AA52+AS52</f>
        <v>15.417777777777781</v>
      </c>
      <c r="AU52" s="24"/>
      <c r="AV52" s="69"/>
      <c r="AW52" s="69"/>
      <c r="AX52" s="69"/>
      <c r="AY52" s="72"/>
      <c r="AZ52" s="20"/>
      <c r="BA52" s="20"/>
      <c r="BB52" s="20"/>
      <c r="BC52" s="69"/>
    </row>
    <row r="53" spans="1:55" ht="19.5" customHeight="1">
      <c r="A53" s="62"/>
      <c r="B53" s="63" t="s">
        <v>22</v>
      </c>
      <c r="C53" s="63"/>
      <c r="D53" s="64"/>
      <c r="E53" s="63"/>
      <c r="F53" s="63"/>
      <c r="G53" s="63"/>
      <c r="H53" s="14">
        <v>3469</v>
      </c>
      <c r="I53" s="63">
        <f>SUM(I50:I52)</f>
        <v>0.72</v>
      </c>
      <c r="J53" s="63">
        <f aca="true" t="shared" si="26" ref="J53:AZ53">SUM(J50:J52)</f>
        <v>2497.68</v>
      </c>
      <c r="K53" s="63">
        <f t="shared" si="26"/>
        <v>2601.75</v>
      </c>
      <c r="L53" s="63">
        <f t="shared" si="26"/>
        <v>0</v>
      </c>
      <c r="M53" s="63">
        <f t="shared" si="26"/>
        <v>0</v>
      </c>
      <c r="N53" s="63">
        <f t="shared" si="26"/>
        <v>0</v>
      </c>
      <c r="O53" s="63">
        <f t="shared" si="26"/>
        <v>15506.43</v>
      </c>
      <c r="P53" s="63">
        <f t="shared" si="26"/>
        <v>0</v>
      </c>
      <c r="Q53" s="63">
        <f t="shared" si="26"/>
        <v>21.5</v>
      </c>
      <c r="R53" s="63">
        <f t="shared" si="26"/>
        <v>0</v>
      </c>
      <c r="S53" s="63">
        <f t="shared" si="26"/>
        <v>21.5</v>
      </c>
      <c r="T53" s="63">
        <f t="shared" si="26"/>
        <v>0</v>
      </c>
      <c r="U53" s="63">
        <f t="shared" si="26"/>
        <v>8162.749722222223</v>
      </c>
      <c r="V53" s="63">
        <f t="shared" si="26"/>
        <v>0</v>
      </c>
      <c r="W53" s="63">
        <f t="shared" si="26"/>
        <v>8162.749722222223</v>
      </c>
      <c r="X53" s="63">
        <f t="shared" si="26"/>
        <v>0</v>
      </c>
      <c r="Y53" s="63">
        <f t="shared" si="26"/>
        <v>0</v>
      </c>
      <c r="Z53" s="63">
        <f t="shared" si="26"/>
        <v>0</v>
      </c>
      <c r="AA53" s="63">
        <f t="shared" si="26"/>
        <v>0</v>
      </c>
      <c r="AB53" s="63">
        <f t="shared" si="26"/>
        <v>24</v>
      </c>
      <c r="AC53" s="63">
        <f t="shared" si="26"/>
        <v>15</v>
      </c>
      <c r="AD53" s="63">
        <f t="shared" si="26"/>
        <v>13</v>
      </c>
      <c r="AE53" s="63">
        <f t="shared" si="26"/>
        <v>0.30000000000000004</v>
      </c>
      <c r="AF53" s="63">
        <f t="shared" si="26"/>
        <v>50.107777777777784</v>
      </c>
      <c r="AG53" s="63">
        <f t="shared" si="26"/>
        <v>6.7</v>
      </c>
      <c r="AH53" s="63">
        <f t="shared" si="26"/>
        <v>9</v>
      </c>
      <c r="AI53" s="63">
        <f t="shared" si="26"/>
        <v>0.2</v>
      </c>
      <c r="AJ53" s="63">
        <f t="shared" si="26"/>
        <v>249.76800000000003</v>
      </c>
      <c r="AK53" s="63">
        <f t="shared" si="26"/>
        <v>346.90000000000003</v>
      </c>
      <c r="AL53" s="63">
        <f t="shared" si="26"/>
        <v>0</v>
      </c>
      <c r="AM53" s="63">
        <f t="shared" si="26"/>
        <v>0</v>
      </c>
      <c r="AN53" s="63">
        <f t="shared" si="26"/>
        <v>0</v>
      </c>
      <c r="AO53" s="63">
        <f t="shared" si="26"/>
        <v>0</v>
      </c>
      <c r="AP53" s="63">
        <f t="shared" si="26"/>
        <v>0</v>
      </c>
      <c r="AQ53" s="63">
        <f t="shared" si="26"/>
        <v>0</v>
      </c>
      <c r="AR53" s="63">
        <f t="shared" si="26"/>
        <v>379.6627777777778</v>
      </c>
      <c r="AS53" s="63">
        <f t="shared" si="26"/>
        <v>1026.4385555555557</v>
      </c>
      <c r="AT53" s="63">
        <f t="shared" si="26"/>
        <v>9189.18827777778</v>
      </c>
      <c r="AU53" s="96">
        <v>9189.19</v>
      </c>
      <c r="AV53" s="63">
        <f t="shared" si="26"/>
        <v>0</v>
      </c>
      <c r="AW53" s="63">
        <f t="shared" si="26"/>
        <v>0</v>
      </c>
      <c r="AX53" s="63">
        <f>AU53</f>
        <v>9189.19</v>
      </c>
      <c r="AY53" s="63">
        <f t="shared" si="26"/>
        <v>0</v>
      </c>
      <c r="AZ53" s="63">
        <f t="shared" si="26"/>
        <v>0</v>
      </c>
      <c r="BA53" s="63">
        <f>BA50</f>
        <v>642.8700000000001</v>
      </c>
      <c r="BB53" s="63">
        <f>BB50</f>
        <v>100</v>
      </c>
      <c r="BC53" s="63">
        <f>AX53+BA53+BB53</f>
        <v>9932.060000000001</v>
      </c>
    </row>
    <row r="54" spans="1:55" s="73" customFormat="1" ht="27" customHeight="1">
      <c r="A54" s="67"/>
      <c r="B54" s="20"/>
      <c r="C54" s="20"/>
      <c r="D54" s="68"/>
      <c r="E54" s="20"/>
      <c r="F54" s="20"/>
      <c r="G54" s="20"/>
      <c r="H54" s="32"/>
      <c r="I54" s="20"/>
      <c r="J54" s="20"/>
      <c r="K54" s="20"/>
      <c r="L54" s="20"/>
      <c r="M54" s="20"/>
      <c r="N54" s="20"/>
      <c r="O54" s="69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70"/>
      <c r="AC54" s="70"/>
      <c r="AD54" s="70"/>
      <c r="AE54" s="72"/>
      <c r="AF54" s="71"/>
      <c r="AG54" s="71"/>
      <c r="AH54" s="71"/>
      <c r="AI54" s="71"/>
      <c r="AJ54" s="20"/>
      <c r="AK54" s="20"/>
      <c r="AL54" s="20"/>
      <c r="AM54" s="20"/>
      <c r="AN54" s="20"/>
      <c r="AO54" s="20"/>
      <c r="AP54" s="20"/>
      <c r="AQ54" s="20"/>
      <c r="AR54" s="20"/>
      <c r="AS54" s="69"/>
      <c r="AT54" s="69"/>
      <c r="AU54" s="69"/>
      <c r="AV54" s="69"/>
      <c r="AW54" s="69"/>
      <c r="AX54" s="69"/>
      <c r="AY54" s="72"/>
      <c r="AZ54" s="20"/>
      <c r="BA54" s="20"/>
      <c r="BB54" s="20"/>
      <c r="BC54" s="69"/>
    </row>
    <row r="55" spans="1:55" ht="33.75" customHeight="1">
      <c r="A55" s="65"/>
      <c r="B55" s="90" t="s">
        <v>22</v>
      </c>
      <c r="C55" s="91"/>
      <c r="D55" s="91"/>
      <c r="E55" s="91"/>
      <c r="F55" s="91"/>
      <c r="G55" s="91"/>
      <c r="H55" s="91">
        <f>H20+H22+H23+H24+H25+H29+H38+H42+H48+H49+H53</f>
        <v>38159</v>
      </c>
      <c r="I55" s="91">
        <f aca="true" t="shared" si="27" ref="I55:BC55">I20+I22+I23+I24+I25+I29+I38+I42+I48+I49+I53</f>
        <v>20.560000000000002</v>
      </c>
      <c r="J55" s="91">
        <f t="shared" si="27"/>
        <v>65355.96000000001</v>
      </c>
      <c r="K55" s="91">
        <f t="shared" si="27"/>
        <v>22548.5</v>
      </c>
      <c r="L55" s="91">
        <f t="shared" si="27"/>
        <v>0</v>
      </c>
      <c r="M55" s="91">
        <f t="shared" si="27"/>
        <v>0</v>
      </c>
      <c r="N55" s="91">
        <f t="shared" si="27"/>
        <v>0</v>
      </c>
      <c r="O55" s="91">
        <f t="shared" si="27"/>
        <v>178098.45999999996</v>
      </c>
      <c r="P55" s="91">
        <f t="shared" si="27"/>
        <v>36.5</v>
      </c>
      <c r="Q55" s="91">
        <f t="shared" si="27"/>
        <v>164.5</v>
      </c>
      <c r="R55" s="91">
        <f t="shared" si="27"/>
        <v>0</v>
      </c>
      <c r="S55" s="91">
        <f t="shared" si="27"/>
        <v>201</v>
      </c>
      <c r="T55" s="91">
        <f t="shared" si="27"/>
        <v>13911.65361111111</v>
      </c>
      <c r="U55" s="91">
        <f t="shared" si="27"/>
        <v>63608.933055555564</v>
      </c>
      <c r="V55" s="91">
        <f t="shared" si="27"/>
        <v>0</v>
      </c>
      <c r="W55" s="91">
        <f t="shared" si="27"/>
        <v>77520.58666666667</v>
      </c>
      <c r="X55" s="91">
        <f t="shared" si="27"/>
        <v>4</v>
      </c>
      <c r="Y55" s="91">
        <f t="shared" si="27"/>
        <v>0.06</v>
      </c>
      <c r="Z55" s="91">
        <f t="shared" si="27"/>
        <v>46.25333333333332</v>
      </c>
      <c r="AA55" s="91">
        <f t="shared" si="27"/>
        <v>46.25333333333332</v>
      </c>
      <c r="AB55" s="91">
        <f t="shared" si="27"/>
        <v>149.4</v>
      </c>
      <c r="AC55" s="91">
        <f t="shared" si="27"/>
        <v>144.5</v>
      </c>
      <c r="AD55" s="91">
        <f t="shared" si="27"/>
        <v>114</v>
      </c>
      <c r="AE55" s="91">
        <f t="shared" si="27"/>
        <v>3.2</v>
      </c>
      <c r="AF55" s="91">
        <f t="shared" si="27"/>
        <v>616.6340222222221</v>
      </c>
      <c r="AG55" s="91">
        <f t="shared" si="27"/>
        <v>32.1</v>
      </c>
      <c r="AH55" s="91">
        <f t="shared" si="27"/>
        <v>33</v>
      </c>
      <c r="AI55" s="91">
        <f t="shared" si="27"/>
        <v>1.4999999999999998</v>
      </c>
      <c r="AJ55" s="91">
        <f t="shared" si="27"/>
        <v>860.312</v>
      </c>
      <c r="AK55" s="91">
        <f t="shared" si="27"/>
        <v>1040.7</v>
      </c>
      <c r="AL55" s="91">
        <f t="shared" si="27"/>
        <v>360.776</v>
      </c>
      <c r="AM55" s="91">
        <f t="shared" si="27"/>
        <v>7</v>
      </c>
      <c r="AN55" s="91">
        <f t="shared" si="27"/>
        <v>485.65999999999997</v>
      </c>
      <c r="AO55" s="91">
        <f t="shared" si="27"/>
        <v>35</v>
      </c>
      <c r="AP55" s="91">
        <f t="shared" si="27"/>
        <v>20</v>
      </c>
      <c r="AQ55" s="91">
        <f t="shared" si="27"/>
        <v>578.1666666666665</v>
      </c>
      <c r="AR55" s="91">
        <f t="shared" si="27"/>
        <v>7302.245</v>
      </c>
      <c r="AS55" s="91">
        <f t="shared" si="27"/>
        <v>11244.493688888891</v>
      </c>
      <c r="AT55" s="91">
        <f t="shared" si="27"/>
        <v>88811.33368888889</v>
      </c>
      <c r="AU55" s="91">
        <f t="shared" si="27"/>
        <v>88811.33</v>
      </c>
      <c r="AV55" s="91">
        <v>0</v>
      </c>
      <c r="AW55" s="91">
        <v>0</v>
      </c>
      <c r="AX55" s="91">
        <f t="shared" si="27"/>
        <v>88811.33</v>
      </c>
      <c r="AY55" s="91">
        <f t="shared" si="27"/>
        <v>0</v>
      </c>
      <c r="AZ55" s="91">
        <f t="shared" si="27"/>
        <v>0</v>
      </c>
      <c r="BA55" s="91">
        <f t="shared" si="27"/>
        <v>2357.19</v>
      </c>
      <c r="BB55" s="91">
        <f t="shared" si="27"/>
        <v>1100</v>
      </c>
      <c r="BC55" s="91">
        <f t="shared" si="27"/>
        <v>92268.52</v>
      </c>
    </row>
    <row r="56" spans="1:5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BC56"/>
    </row>
    <row r="57" spans="1:55" ht="13.5">
      <c r="A57" s="5"/>
      <c r="B57" s="5" t="s">
        <v>23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95"/>
      <c r="AV57" s="5"/>
      <c r="AW57" s="22"/>
      <c r="AX57" s="5"/>
      <c r="BC57"/>
    </row>
    <row r="58" spans="1:55" ht="13.5">
      <c r="A58" s="5"/>
      <c r="B58" s="5" t="s">
        <v>30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95">
        <f>(BC55+'остальные на 1.09.2014'!AM25+'остальные на 1.09.2014'!AM27)/11*1.5</f>
        <v>13997.660454545457</v>
      </c>
      <c r="AV58" s="5"/>
      <c r="AW58" s="5"/>
      <c r="AX58" s="5"/>
      <c r="BC58"/>
    </row>
    <row r="59" spans="1:55" ht="15">
      <c r="A59" s="5"/>
      <c r="AU59" s="92"/>
      <c r="BC59"/>
    </row>
    <row r="60" ht="12.75">
      <c r="BC60"/>
    </row>
    <row r="61" ht="12.75">
      <c r="BC61"/>
    </row>
    <row r="62" ht="12.75">
      <c r="BC62"/>
    </row>
    <row r="63" ht="12.75">
      <c r="BC63"/>
    </row>
    <row r="64" ht="12.75">
      <c r="BC64"/>
    </row>
    <row r="65" ht="12.75">
      <c r="BC65"/>
    </row>
    <row r="66" ht="12.75">
      <c r="BC66"/>
    </row>
    <row r="67" ht="12.75">
      <c r="BC67"/>
    </row>
    <row r="68" ht="12.75">
      <c r="BC68"/>
    </row>
    <row r="69" ht="12.75">
      <c r="BC69"/>
    </row>
    <row r="70" ht="12.75">
      <c r="BC70"/>
    </row>
    <row r="71" ht="12.75">
      <c r="BC71"/>
    </row>
    <row r="72" ht="12.75">
      <c r="BC72"/>
    </row>
    <row r="73" ht="12.75">
      <c r="BC73"/>
    </row>
    <row r="74" ht="12.75">
      <c r="BC74"/>
    </row>
    <row r="75" ht="12.75">
      <c r="BC75"/>
    </row>
    <row r="76" ht="12.75">
      <c r="BC76"/>
    </row>
    <row r="77" ht="12.75">
      <c r="BC77"/>
    </row>
    <row r="78" ht="12.75">
      <c r="BC78"/>
    </row>
    <row r="79" ht="12.75">
      <c r="BC79"/>
    </row>
    <row r="80" ht="12.75">
      <c r="BC80"/>
    </row>
    <row r="81" ht="12.75">
      <c r="BC81"/>
    </row>
    <row r="82" ht="12.75">
      <c r="BC82"/>
    </row>
    <row r="83" ht="12.75">
      <c r="BC83"/>
    </row>
    <row r="84" ht="12.75">
      <c r="BC84"/>
    </row>
    <row r="85" ht="12.75">
      <c r="BC85"/>
    </row>
    <row r="86" ht="12.75">
      <c r="BC86"/>
    </row>
    <row r="87" ht="12.75">
      <c r="BC87"/>
    </row>
    <row r="88" ht="12.75">
      <c r="BC88"/>
    </row>
    <row r="89" ht="12.75">
      <c r="BC89"/>
    </row>
    <row r="90" ht="12.75">
      <c r="BC90"/>
    </row>
    <row r="91" ht="12.75">
      <c r="BC91"/>
    </row>
    <row r="92" ht="12.75">
      <c r="BC92"/>
    </row>
    <row r="93" ht="12.75">
      <c r="BC93"/>
    </row>
    <row r="94" ht="12.75">
      <c r="BC94"/>
    </row>
    <row r="95" ht="12.75">
      <c r="BC95"/>
    </row>
    <row r="96" ht="12.75">
      <c r="BC96"/>
    </row>
    <row r="97" ht="12.75">
      <c r="BC97"/>
    </row>
    <row r="98" ht="12.75">
      <c r="BC98"/>
    </row>
    <row r="99" ht="12.75">
      <c r="BC99"/>
    </row>
    <row r="100" ht="12.75">
      <c r="BC100"/>
    </row>
    <row r="101" ht="12.75">
      <c r="BC101"/>
    </row>
    <row r="102" ht="12.75">
      <c r="BC102"/>
    </row>
    <row r="103" ht="12.75">
      <c r="BC103"/>
    </row>
    <row r="104" ht="12.75">
      <c r="BC104"/>
    </row>
    <row r="105" ht="12.75">
      <c r="BC105"/>
    </row>
    <row r="106" ht="12.75">
      <c r="BC106"/>
    </row>
    <row r="107" ht="12.75">
      <c r="BC107"/>
    </row>
    <row r="108" ht="12.75">
      <c r="BC108"/>
    </row>
    <row r="109" ht="12.75">
      <c r="BC109"/>
    </row>
    <row r="110" ht="12.75">
      <c r="BC110"/>
    </row>
    <row r="111" ht="12.75">
      <c r="BC111"/>
    </row>
    <row r="112" ht="12.75">
      <c r="BC112"/>
    </row>
    <row r="113" ht="12.75">
      <c r="BC113"/>
    </row>
    <row r="114" ht="12.75">
      <c r="BC114"/>
    </row>
    <row r="115" ht="12.75">
      <c r="BC115"/>
    </row>
    <row r="116" ht="12.75">
      <c r="BC116"/>
    </row>
    <row r="117" ht="12.75">
      <c r="BC117"/>
    </row>
    <row r="118" ht="12.75">
      <c r="BC118"/>
    </row>
    <row r="119" ht="12.75">
      <c r="BC119"/>
    </row>
    <row r="120" ht="12.75">
      <c r="BC120"/>
    </row>
    <row r="121" ht="12.75">
      <c r="BC121"/>
    </row>
    <row r="122" ht="12.75">
      <c r="BC122"/>
    </row>
    <row r="123" ht="12.75">
      <c r="BC123"/>
    </row>
    <row r="124" ht="12.75">
      <c r="BC124"/>
    </row>
    <row r="125" ht="12.75">
      <c r="BC125"/>
    </row>
    <row r="126" ht="12.75">
      <c r="BC126"/>
    </row>
    <row r="127" ht="12.75">
      <c r="BC127"/>
    </row>
    <row r="128" ht="12.75">
      <c r="BC128"/>
    </row>
    <row r="129" ht="12.75">
      <c r="BC129"/>
    </row>
    <row r="130" ht="12.75">
      <c r="BC130"/>
    </row>
    <row r="131" ht="12.75">
      <c r="BC131"/>
    </row>
    <row r="132" ht="12.75">
      <c r="BC132"/>
    </row>
    <row r="133" ht="12.75">
      <c r="BC133"/>
    </row>
    <row r="134" ht="12.75">
      <c r="BC134"/>
    </row>
    <row r="135" ht="12.75">
      <c r="BC135"/>
    </row>
    <row r="136" ht="12.75">
      <c r="BC136"/>
    </row>
    <row r="137" ht="12.75">
      <c r="BC137"/>
    </row>
    <row r="138" ht="12.75">
      <c r="BC138"/>
    </row>
    <row r="139" ht="12.75">
      <c r="BC139"/>
    </row>
    <row r="140" ht="12.75">
      <c r="BC140"/>
    </row>
    <row r="141" ht="12.75">
      <c r="BC141"/>
    </row>
    <row r="142" ht="12.75">
      <c r="BC142"/>
    </row>
    <row r="143" ht="12.75">
      <c r="BC143"/>
    </row>
    <row r="144" ht="12.75">
      <c r="BC144"/>
    </row>
    <row r="145" ht="12.75">
      <c r="BC145"/>
    </row>
    <row r="146" ht="12.75">
      <c r="BC146"/>
    </row>
    <row r="147" ht="12.75">
      <c r="BC147"/>
    </row>
    <row r="148" ht="12.75">
      <c r="BC148"/>
    </row>
    <row r="149" ht="12.75">
      <c r="BC149"/>
    </row>
    <row r="150" ht="12.75">
      <c r="BC150"/>
    </row>
    <row r="151" ht="12.75">
      <c r="BC151"/>
    </row>
    <row r="152" ht="12.75">
      <c r="BC152"/>
    </row>
    <row r="153" ht="12.75">
      <c r="BC153"/>
    </row>
    <row r="154" ht="12.75">
      <c r="BC154"/>
    </row>
    <row r="155" ht="12.75">
      <c r="BC155"/>
    </row>
    <row r="156" ht="12.75">
      <c r="BC156"/>
    </row>
    <row r="157" ht="12.75">
      <c r="BC157"/>
    </row>
    <row r="158" ht="12.75">
      <c r="BC158"/>
    </row>
    <row r="159" ht="12.75">
      <c r="BC159"/>
    </row>
    <row r="160" ht="12.75">
      <c r="BC160"/>
    </row>
    <row r="161" ht="12.75">
      <c r="BC161"/>
    </row>
    <row r="162" ht="12.75">
      <c r="BC162"/>
    </row>
    <row r="163" ht="12.75">
      <c r="BC163"/>
    </row>
    <row r="164" ht="12.75">
      <c r="BC164"/>
    </row>
    <row r="165" ht="12.75">
      <c r="BC165"/>
    </row>
    <row r="166" ht="12.75">
      <c r="BC166"/>
    </row>
    <row r="167" ht="12.75">
      <c r="BC167"/>
    </row>
    <row r="168" ht="12.75">
      <c r="BC168"/>
    </row>
    <row r="169" ht="12.75">
      <c r="BC169"/>
    </row>
    <row r="170" ht="12.75">
      <c r="BC170"/>
    </row>
    <row r="171" ht="12.75">
      <c r="BC171"/>
    </row>
    <row r="172" ht="12.75">
      <c r="BC172"/>
    </row>
    <row r="173" ht="12.75">
      <c r="BC173"/>
    </row>
    <row r="174" ht="12.75">
      <c r="BC174"/>
    </row>
    <row r="175" ht="12.75">
      <c r="BC175"/>
    </row>
    <row r="176" ht="12.75">
      <c r="BC176"/>
    </row>
    <row r="177" ht="12.75">
      <c r="BC177"/>
    </row>
    <row r="178" ht="12.75">
      <c r="BC178"/>
    </row>
    <row r="179" ht="12.75">
      <c r="BC179"/>
    </row>
    <row r="180" ht="12.75">
      <c r="BC180"/>
    </row>
    <row r="181" ht="12.75">
      <c r="BC181"/>
    </row>
    <row r="182" ht="12.75">
      <c r="BC182"/>
    </row>
    <row r="183" ht="12.75">
      <c r="BC183"/>
    </row>
    <row r="184" ht="12.75">
      <c r="BC184"/>
    </row>
    <row r="185" ht="12.75">
      <c r="BC185"/>
    </row>
    <row r="186" ht="12.75">
      <c r="BC186"/>
    </row>
    <row r="187" ht="12.75">
      <c r="BC187"/>
    </row>
    <row r="188" ht="12.75">
      <c r="BC188"/>
    </row>
    <row r="189" ht="12.75">
      <c r="BC189"/>
    </row>
    <row r="190" ht="12.75">
      <c r="BC190"/>
    </row>
    <row r="191" ht="12.75">
      <c r="BC191"/>
    </row>
    <row r="192" ht="12.75">
      <c r="BC192"/>
    </row>
    <row r="193" ht="12.75">
      <c r="BC193"/>
    </row>
    <row r="194" ht="12.75">
      <c r="BC194"/>
    </row>
    <row r="195" ht="12.75">
      <c r="BC195"/>
    </row>
    <row r="196" ht="12.75">
      <c r="BC196"/>
    </row>
    <row r="197" ht="12.75">
      <c r="BC197"/>
    </row>
    <row r="198" ht="12.75">
      <c r="BC198"/>
    </row>
    <row r="199" ht="12.75">
      <c r="BC199"/>
    </row>
    <row r="200" ht="12.75">
      <c r="BC200"/>
    </row>
    <row r="201" ht="12.75">
      <c r="BC201"/>
    </row>
    <row r="202" ht="12.75">
      <c r="BC202"/>
    </row>
    <row r="203" ht="12.75">
      <c r="BC203"/>
    </row>
    <row r="204" ht="12.75">
      <c r="BC204"/>
    </row>
    <row r="205" ht="12.75">
      <c r="BC205"/>
    </row>
    <row r="206" ht="12.75">
      <c r="BC206"/>
    </row>
    <row r="207" ht="12.75">
      <c r="BC207"/>
    </row>
    <row r="208" ht="12.75">
      <c r="BC208"/>
    </row>
    <row r="209" ht="12.75">
      <c r="BC209"/>
    </row>
    <row r="210" ht="12.75">
      <c r="BC210"/>
    </row>
    <row r="211" ht="12.75">
      <c r="BC211"/>
    </row>
    <row r="212" ht="12.75">
      <c r="BC212"/>
    </row>
    <row r="213" ht="12.75">
      <c r="BC213"/>
    </row>
    <row r="214" ht="12.75">
      <c r="BC214"/>
    </row>
    <row r="215" ht="12.75">
      <c r="BC215"/>
    </row>
    <row r="216" ht="12.75">
      <c r="BC216"/>
    </row>
    <row r="217" ht="12.75">
      <c r="BC217"/>
    </row>
    <row r="218" ht="12.75">
      <c r="BC218"/>
    </row>
    <row r="219" ht="12.75">
      <c r="BC219"/>
    </row>
    <row r="220" ht="12.75">
      <c r="BC220"/>
    </row>
    <row r="221" ht="12.75">
      <c r="BC221"/>
    </row>
    <row r="222" ht="12.75">
      <c r="BC222"/>
    </row>
    <row r="223" ht="12.75">
      <c r="BC223"/>
    </row>
    <row r="224" ht="12.75">
      <c r="BC224"/>
    </row>
    <row r="225" ht="12.75">
      <c r="BC225"/>
    </row>
    <row r="226" ht="12.75">
      <c r="BC226"/>
    </row>
    <row r="227" ht="12.75">
      <c r="BC227"/>
    </row>
    <row r="228" ht="12.75">
      <c r="BC228"/>
    </row>
    <row r="229" ht="12.75">
      <c r="BC229"/>
    </row>
    <row r="230" ht="12.75">
      <c r="BC230"/>
    </row>
    <row r="231" ht="12.75">
      <c r="BC231"/>
    </row>
    <row r="232" ht="12.75">
      <c r="BC232"/>
    </row>
    <row r="233" ht="12.75">
      <c r="BC233"/>
    </row>
    <row r="234" ht="12.75">
      <c r="BC234"/>
    </row>
    <row r="235" ht="12.75">
      <c r="BC235"/>
    </row>
    <row r="236" ht="12.75">
      <c r="BC236"/>
    </row>
    <row r="237" ht="12.75">
      <c r="BC237"/>
    </row>
    <row r="238" ht="12.75">
      <c r="BC238"/>
    </row>
    <row r="239" ht="12.75">
      <c r="BC239"/>
    </row>
    <row r="240" ht="12.75">
      <c r="BC240"/>
    </row>
    <row r="241" ht="12.75">
      <c r="BC241"/>
    </row>
    <row r="242" ht="12.75">
      <c r="BC242"/>
    </row>
    <row r="243" ht="12.75">
      <c r="BC243"/>
    </row>
    <row r="244" ht="12.75">
      <c r="BC244"/>
    </row>
    <row r="245" ht="12.75">
      <c r="BC245"/>
    </row>
    <row r="246" ht="12.75">
      <c r="BC246"/>
    </row>
    <row r="247" ht="12.75">
      <c r="BC247"/>
    </row>
    <row r="248" ht="12.75">
      <c r="BC248"/>
    </row>
    <row r="249" ht="12.75">
      <c r="BC249"/>
    </row>
    <row r="250" ht="12.75">
      <c r="BC250"/>
    </row>
    <row r="251" ht="12.75">
      <c r="BC251"/>
    </row>
    <row r="252" ht="12.75">
      <c r="BC252"/>
    </row>
    <row r="253" ht="12.75">
      <c r="BC253"/>
    </row>
    <row r="254" ht="12.75">
      <c r="BC254"/>
    </row>
    <row r="255" ht="12.75">
      <c r="BC255"/>
    </row>
    <row r="256" ht="12.75">
      <c r="BC256"/>
    </row>
    <row r="257" ht="12.75">
      <c r="BC257"/>
    </row>
    <row r="258" ht="12.75">
      <c r="BC258"/>
    </row>
    <row r="259" ht="12.75">
      <c r="BC259"/>
    </row>
    <row r="260" ht="12.75">
      <c r="BC260"/>
    </row>
    <row r="261" ht="12.75">
      <c r="BC261"/>
    </row>
    <row r="262" ht="12.75">
      <c r="BC262"/>
    </row>
    <row r="263" ht="12.75">
      <c r="BC263"/>
    </row>
    <row r="264" ht="12.75">
      <c r="BC264"/>
    </row>
    <row r="265" ht="12.75">
      <c r="BC265"/>
    </row>
    <row r="266" ht="12.75">
      <c r="BC266"/>
    </row>
    <row r="267" ht="12.75">
      <c r="BC267"/>
    </row>
    <row r="268" ht="12.75">
      <c r="BC268"/>
    </row>
    <row r="269" ht="12.75">
      <c r="BC269"/>
    </row>
    <row r="270" ht="12.75">
      <c r="BC270"/>
    </row>
    <row r="271" ht="12.75">
      <c r="BC271"/>
    </row>
    <row r="272" ht="12.75">
      <c r="BC272"/>
    </row>
    <row r="273" ht="12.75">
      <c r="BC273"/>
    </row>
    <row r="274" ht="12.75">
      <c r="BC274"/>
    </row>
    <row r="275" ht="12.75">
      <c r="BC275"/>
    </row>
    <row r="276" ht="12.75">
      <c r="BC276"/>
    </row>
    <row r="277" ht="12.75">
      <c r="BC277"/>
    </row>
    <row r="278" ht="12.75">
      <c r="BC278"/>
    </row>
    <row r="279" ht="12.75">
      <c r="BC279"/>
    </row>
    <row r="280" ht="12.75">
      <c r="BC280"/>
    </row>
    <row r="281" ht="12.75">
      <c r="BC281"/>
    </row>
    <row r="282" ht="12.75">
      <c r="BC282"/>
    </row>
    <row r="283" ht="12.75">
      <c r="BC283"/>
    </row>
    <row r="284" ht="12.75">
      <c r="BC284"/>
    </row>
    <row r="285" ht="12.75">
      <c r="BC285"/>
    </row>
    <row r="286" ht="12.75">
      <c r="BC286"/>
    </row>
    <row r="287" ht="12.75">
      <c r="BC287"/>
    </row>
    <row r="288" ht="12.75">
      <c r="BC288"/>
    </row>
    <row r="289" ht="12.75">
      <c r="BC289"/>
    </row>
    <row r="290" ht="12.75">
      <c r="BC290"/>
    </row>
    <row r="291" ht="12.75">
      <c r="BC291"/>
    </row>
    <row r="292" ht="12.75">
      <c r="BC292"/>
    </row>
    <row r="293" ht="12.75">
      <c r="BC293"/>
    </row>
    <row r="294" ht="12.75">
      <c r="BC294"/>
    </row>
    <row r="295" ht="12.75">
      <c r="BC295"/>
    </row>
    <row r="296" ht="12.75">
      <c r="BC296"/>
    </row>
    <row r="297" ht="12.75">
      <c r="BC297"/>
    </row>
    <row r="298" ht="12.75">
      <c r="BC298"/>
    </row>
    <row r="299" ht="12.75">
      <c r="BC299"/>
    </row>
    <row r="300" ht="12.75">
      <c r="BC300"/>
    </row>
    <row r="301" ht="12.75">
      <c r="BC301"/>
    </row>
    <row r="302" ht="12.75">
      <c r="BC302"/>
    </row>
    <row r="303" ht="12.75">
      <c r="BC303"/>
    </row>
    <row r="304" ht="12.75">
      <c r="BC304"/>
    </row>
    <row r="305" ht="12.75">
      <c r="BC305"/>
    </row>
    <row r="306" ht="12.75">
      <c r="BC306"/>
    </row>
    <row r="307" ht="12.75">
      <c r="BC307"/>
    </row>
    <row r="308" ht="12.75">
      <c r="BC308"/>
    </row>
    <row r="309" ht="12.75">
      <c r="BC309"/>
    </row>
    <row r="310" ht="12.75">
      <c r="BC310"/>
    </row>
    <row r="311" ht="12.75">
      <c r="BC311"/>
    </row>
    <row r="312" ht="12.75">
      <c r="BC312"/>
    </row>
    <row r="313" ht="12.75">
      <c r="BC313"/>
    </row>
    <row r="314" ht="12.75">
      <c r="BC314"/>
    </row>
    <row r="315" ht="12.75">
      <c r="BC315"/>
    </row>
    <row r="316" ht="12.75">
      <c r="BC316"/>
    </row>
    <row r="317" ht="12.75">
      <c r="BC317"/>
    </row>
    <row r="318" ht="12.75">
      <c r="BC318"/>
    </row>
    <row r="319" ht="12.75">
      <c r="BC319"/>
    </row>
    <row r="320" ht="12.75">
      <c r="BC320"/>
    </row>
    <row r="321" ht="12.75">
      <c r="BC321"/>
    </row>
    <row r="322" ht="12.75">
      <c r="BC322"/>
    </row>
    <row r="323" ht="12.75">
      <c r="BC323"/>
    </row>
    <row r="324" ht="12.75">
      <c r="BC324"/>
    </row>
    <row r="325" ht="12.75">
      <c r="BC325"/>
    </row>
    <row r="326" ht="12.75">
      <c r="BC326"/>
    </row>
    <row r="327" ht="12.75">
      <c r="BC327"/>
    </row>
    <row r="328" ht="12.75">
      <c r="BC328"/>
    </row>
    <row r="329" ht="12.75">
      <c r="BC329"/>
    </row>
    <row r="330" ht="12.75">
      <c r="BC330"/>
    </row>
    <row r="331" ht="12.75">
      <c r="BC331"/>
    </row>
    <row r="332" ht="12.75">
      <c r="BC332"/>
    </row>
    <row r="333" ht="12.75">
      <c r="BC333"/>
    </row>
    <row r="334" ht="12.75">
      <c r="BC334"/>
    </row>
    <row r="335" ht="12.75">
      <c r="BC335"/>
    </row>
    <row r="336" ht="12.75">
      <c r="BC336"/>
    </row>
    <row r="337" ht="12.75">
      <c r="BC337"/>
    </row>
    <row r="338" ht="12.75">
      <c r="BC338"/>
    </row>
    <row r="339" ht="12.75">
      <c r="BC339"/>
    </row>
    <row r="340" ht="12.75">
      <c r="BC340"/>
    </row>
    <row r="341" ht="12.75">
      <c r="BC341"/>
    </row>
    <row r="342" ht="12.75">
      <c r="BC342"/>
    </row>
    <row r="343" ht="12.75">
      <c r="BC343"/>
    </row>
    <row r="344" ht="12.75">
      <c r="BC344"/>
    </row>
    <row r="345" ht="12.75">
      <c r="BC345"/>
    </row>
    <row r="346" ht="12.75">
      <c r="BC346"/>
    </row>
    <row r="347" ht="12.75">
      <c r="BC347"/>
    </row>
    <row r="348" ht="12.75">
      <c r="BC348"/>
    </row>
    <row r="349" ht="12.75">
      <c r="BC349"/>
    </row>
    <row r="350" ht="12.75">
      <c r="BC350"/>
    </row>
    <row r="351" ht="12.75">
      <c r="BC351"/>
    </row>
    <row r="352" ht="12.75">
      <c r="BC352"/>
    </row>
    <row r="353" ht="12.75">
      <c r="BC353"/>
    </row>
    <row r="354" ht="12.75">
      <c r="BC354"/>
    </row>
    <row r="355" ht="12.75">
      <c r="BC355"/>
    </row>
    <row r="356" ht="12.75">
      <c r="BC356"/>
    </row>
    <row r="357" ht="12.75">
      <c r="BC357"/>
    </row>
    <row r="358" ht="12.75">
      <c r="BC358"/>
    </row>
    <row r="359" ht="12.75">
      <c r="BC359"/>
    </row>
    <row r="360" ht="12.75">
      <c r="BC360"/>
    </row>
    <row r="361" ht="12.75">
      <c r="BC361"/>
    </row>
    <row r="362" ht="12.75">
      <c r="BC362"/>
    </row>
    <row r="363" ht="12.75">
      <c r="BC363"/>
    </row>
    <row r="364" ht="12.75">
      <c r="BC364"/>
    </row>
    <row r="365" ht="12.75">
      <c r="BC365"/>
    </row>
    <row r="366" ht="12.75">
      <c r="BC366"/>
    </row>
    <row r="367" ht="12.75">
      <c r="BC367"/>
    </row>
    <row r="368" ht="12.75">
      <c r="BC368"/>
    </row>
    <row r="369" ht="12.75">
      <c r="BC369"/>
    </row>
    <row r="370" ht="12.75">
      <c r="BC370"/>
    </row>
    <row r="371" ht="12.75">
      <c r="BC371"/>
    </row>
    <row r="372" ht="12.75">
      <c r="BC372"/>
    </row>
    <row r="373" ht="12.75">
      <c r="BC373"/>
    </row>
    <row r="374" ht="12.75">
      <c r="BC374"/>
    </row>
    <row r="375" ht="12.75">
      <c r="BC375"/>
    </row>
    <row r="376" ht="12.75">
      <c r="BC376"/>
    </row>
    <row r="377" ht="12.75">
      <c r="BC377"/>
    </row>
    <row r="378" ht="12.75">
      <c r="BC378"/>
    </row>
    <row r="379" ht="12.75">
      <c r="BC379"/>
    </row>
    <row r="380" ht="12.75">
      <c r="BC380"/>
    </row>
    <row r="381" ht="12.75">
      <c r="BC381"/>
    </row>
    <row r="382" ht="12.75">
      <c r="BC382"/>
    </row>
    <row r="383" ht="12.75">
      <c r="BC383"/>
    </row>
    <row r="384" ht="12.75">
      <c r="BC384"/>
    </row>
    <row r="385" ht="12.75">
      <c r="BC385"/>
    </row>
    <row r="386" ht="12.75">
      <c r="BC386"/>
    </row>
    <row r="387" ht="12.75">
      <c r="BC387"/>
    </row>
    <row r="388" ht="12.75">
      <c r="BC388"/>
    </row>
    <row r="389" ht="12.75">
      <c r="BC389"/>
    </row>
    <row r="390" ht="12.75">
      <c r="BC390"/>
    </row>
    <row r="391" ht="12.75">
      <c r="BC391"/>
    </row>
    <row r="392" ht="12.75">
      <c r="BC392"/>
    </row>
    <row r="393" ht="12.75">
      <c r="BC393"/>
    </row>
    <row r="394" ht="12.75">
      <c r="BC394"/>
    </row>
    <row r="395" ht="12.75">
      <c r="BC395"/>
    </row>
    <row r="396" ht="12.75">
      <c r="BC396"/>
    </row>
    <row r="397" ht="12.75">
      <c r="BC397"/>
    </row>
    <row r="398" ht="12.75">
      <c r="BC398"/>
    </row>
    <row r="399" ht="12.75">
      <c r="BC399"/>
    </row>
    <row r="400" ht="12.75">
      <c r="BC400"/>
    </row>
    <row r="401" ht="12.75">
      <c r="BC401"/>
    </row>
    <row r="402" ht="12.75">
      <c r="BC402"/>
    </row>
    <row r="403" ht="12.75">
      <c r="BC403"/>
    </row>
    <row r="404" ht="12.75">
      <c r="BC404"/>
    </row>
    <row r="405" ht="12.75">
      <c r="BC405"/>
    </row>
    <row r="406" ht="12.75">
      <c r="BC406"/>
    </row>
    <row r="407" ht="12.75">
      <c r="BC407"/>
    </row>
    <row r="408" ht="12.75">
      <c r="BC408"/>
    </row>
    <row r="409" ht="12.75">
      <c r="BC409"/>
    </row>
    <row r="410" ht="12.75">
      <c r="BC410"/>
    </row>
    <row r="411" ht="12.75">
      <c r="BC411"/>
    </row>
    <row r="412" ht="12.75">
      <c r="BC412"/>
    </row>
    <row r="413" ht="12.75">
      <c r="BC413"/>
    </row>
    <row r="414" ht="12.75">
      <c r="BC414"/>
    </row>
    <row r="415" ht="12.75">
      <c r="BC415"/>
    </row>
    <row r="416" ht="12.75">
      <c r="BC416"/>
    </row>
    <row r="417" ht="12.75">
      <c r="BC417"/>
    </row>
    <row r="418" ht="12.75">
      <c r="BC418"/>
    </row>
    <row r="419" ht="12.75">
      <c r="BC419"/>
    </row>
    <row r="420" ht="12.75">
      <c r="BC420"/>
    </row>
    <row r="421" ht="12.75">
      <c r="BC421"/>
    </row>
    <row r="422" ht="12.75">
      <c r="BC422"/>
    </row>
    <row r="423" ht="12.75">
      <c r="BC423"/>
    </row>
    <row r="424" ht="12.75">
      <c r="BC424"/>
    </row>
    <row r="425" ht="12.75">
      <c r="BC425"/>
    </row>
    <row r="426" ht="12.75">
      <c r="BC426"/>
    </row>
    <row r="427" ht="12.75">
      <c r="BC427"/>
    </row>
    <row r="428" ht="12.75">
      <c r="BC428"/>
    </row>
    <row r="429" ht="12.75">
      <c r="BC429"/>
    </row>
    <row r="430" ht="12.75">
      <c r="BC430"/>
    </row>
    <row r="431" ht="12.75">
      <c r="BC431"/>
    </row>
    <row r="432" ht="12.75">
      <c r="BC432"/>
    </row>
    <row r="433" ht="12.75">
      <c r="BC433"/>
    </row>
    <row r="434" ht="12.75">
      <c r="BC434"/>
    </row>
    <row r="435" ht="12.75">
      <c r="BC435"/>
    </row>
    <row r="436" ht="12.75">
      <c r="BC436"/>
    </row>
    <row r="437" ht="12.75">
      <c r="BC437"/>
    </row>
    <row r="438" ht="12.75">
      <c r="BC438"/>
    </row>
    <row r="439" ht="12.75">
      <c r="BC439"/>
    </row>
    <row r="440" ht="12.75">
      <c r="BC440"/>
    </row>
    <row r="441" ht="12.75">
      <c r="BC441"/>
    </row>
    <row r="442" ht="12.75">
      <c r="BC442"/>
    </row>
    <row r="443" ht="12.75">
      <c r="BC443"/>
    </row>
    <row r="444" ht="12.75">
      <c r="BC444"/>
    </row>
    <row r="445" ht="12.75">
      <c r="BC445"/>
    </row>
    <row r="446" ht="12.75">
      <c r="BC446"/>
    </row>
    <row r="447" ht="12.75">
      <c r="BC447"/>
    </row>
    <row r="448" ht="12.75">
      <c r="BC448"/>
    </row>
    <row r="449" ht="12.75">
      <c r="BC449"/>
    </row>
    <row r="450" ht="12.75">
      <c r="BC450"/>
    </row>
    <row r="451" ht="12.75">
      <c r="BC451"/>
    </row>
    <row r="452" ht="12.75">
      <c r="BC452"/>
    </row>
    <row r="453" ht="12.75">
      <c r="BC453"/>
    </row>
    <row r="454" ht="12.75">
      <c r="BC454"/>
    </row>
    <row r="455" ht="12.75">
      <c r="BC455"/>
    </row>
    <row r="456" ht="12.75">
      <c r="BC456"/>
    </row>
    <row r="457" ht="12.75">
      <c r="BC457"/>
    </row>
    <row r="458" ht="12.75">
      <c r="BC458"/>
    </row>
    <row r="459" ht="12.75">
      <c r="BC459"/>
    </row>
    <row r="460" ht="12.75">
      <c r="BC460"/>
    </row>
    <row r="461" ht="12.75">
      <c r="BC461"/>
    </row>
    <row r="462" ht="12.75">
      <c r="BC462"/>
    </row>
    <row r="463" ht="12.75">
      <c r="BC463"/>
    </row>
    <row r="464" ht="12.75">
      <c r="BC464"/>
    </row>
    <row r="465" ht="12.75">
      <c r="BC465"/>
    </row>
    <row r="466" ht="12.75">
      <c r="BC466"/>
    </row>
    <row r="467" ht="12.75">
      <c r="BC467"/>
    </row>
    <row r="468" ht="12.75">
      <c r="BC468"/>
    </row>
    <row r="469" ht="12.75">
      <c r="BC469"/>
    </row>
    <row r="470" ht="12.75">
      <c r="BC470"/>
    </row>
    <row r="471" ht="12.75">
      <c r="BC471"/>
    </row>
    <row r="472" ht="12.75">
      <c r="BC472"/>
    </row>
    <row r="473" ht="12.75">
      <c r="BC473"/>
    </row>
    <row r="474" ht="12.75">
      <c r="BC474"/>
    </row>
    <row r="475" ht="12.75">
      <c r="BC475"/>
    </row>
    <row r="476" ht="12.75">
      <c r="BC476"/>
    </row>
    <row r="477" ht="12.75">
      <c r="BC477"/>
    </row>
    <row r="478" ht="12.75">
      <c r="BC478"/>
    </row>
    <row r="479" ht="12.75">
      <c r="BC479"/>
    </row>
    <row r="480" ht="12.75">
      <c r="BC480"/>
    </row>
    <row r="481" ht="12.75">
      <c r="BC481"/>
    </row>
    <row r="482" ht="12.75">
      <c r="BC482"/>
    </row>
    <row r="483" ht="12.75">
      <c r="BC483"/>
    </row>
    <row r="484" ht="12.75">
      <c r="BC484"/>
    </row>
    <row r="485" ht="12.75">
      <c r="BC485"/>
    </row>
    <row r="486" ht="12.75">
      <c r="BC486"/>
    </row>
    <row r="487" ht="12.75">
      <c r="BC487"/>
    </row>
    <row r="488" ht="12.75">
      <c r="BC488"/>
    </row>
    <row r="489" ht="12.75">
      <c r="BC489"/>
    </row>
    <row r="490" ht="12.75">
      <c r="BC490"/>
    </row>
    <row r="491" ht="12.75">
      <c r="BC491"/>
    </row>
    <row r="492" ht="12.75">
      <c r="BC492"/>
    </row>
    <row r="493" ht="12.75">
      <c r="BC493"/>
    </row>
    <row r="494" ht="12.75">
      <c r="BC494"/>
    </row>
    <row r="495" ht="12.75">
      <c r="BC495"/>
    </row>
    <row r="496" ht="12.75">
      <c r="BC496"/>
    </row>
    <row r="497" ht="12.75">
      <c r="BC497"/>
    </row>
    <row r="498" ht="12.75">
      <c r="BC498"/>
    </row>
    <row r="499" ht="12.75">
      <c r="BC499"/>
    </row>
    <row r="500" ht="12.75">
      <c r="BC500"/>
    </row>
    <row r="501" ht="12.75">
      <c r="BC501"/>
    </row>
    <row r="502" ht="12.75">
      <c r="BC502"/>
    </row>
    <row r="503" ht="12.75">
      <c r="BC503"/>
    </row>
    <row r="504" ht="12.75">
      <c r="BC504"/>
    </row>
    <row r="505" ht="12.75">
      <c r="BC505"/>
    </row>
    <row r="506" ht="12.75">
      <c r="BC506"/>
    </row>
    <row r="507" ht="12.75">
      <c r="BC507"/>
    </row>
    <row r="508" ht="12.75">
      <c r="BC508"/>
    </row>
    <row r="509" ht="12.75">
      <c r="BC509"/>
    </row>
    <row r="510" ht="12.75">
      <c r="BC510"/>
    </row>
    <row r="511" ht="12.75">
      <c r="BC511"/>
    </row>
    <row r="512" ht="12.75">
      <c r="BC512"/>
    </row>
    <row r="513" ht="12.75">
      <c r="BC513"/>
    </row>
    <row r="514" ht="12.75">
      <c r="BC514"/>
    </row>
    <row r="515" ht="12.75">
      <c r="BC515"/>
    </row>
    <row r="516" ht="12.75">
      <c r="BC516"/>
    </row>
    <row r="517" ht="12.75">
      <c r="BC517"/>
    </row>
    <row r="518" ht="12.75">
      <c r="BC518"/>
    </row>
    <row r="519" ht="12.75">
      <c r="BC519"/>
    </row>
    <row r="520" ht="12.75">
      <c r="BC520"/>
    </row>
    <row r="521" ht="12.75">
      <c r="BC521"/>
    </row>
    <row r="522" ht="12.75">
      <c r="BC522"/>
    </row>
    <row r="523" ht="12.75">
      <c r="BC523"/>
    </row>
    <row r="524" ht="12.75">
      <c r="BC524"/>
    </row>
    <row r="525" ht="12.75">
      <c r="BC525"/>
    </row>
    <row r="526" ht="12.75">
      <c r="BC526"/>
    </row>
    <row r="527" ht="12.75">
      <c r="BC527"/>
    </row>
    <row r="528" ht="12.75">
      <c r="BC528"/>
    </row>
    <row r="529" ht="12.75">
      <c r="BC529"/>
    </row>
    <row r="530" ht="12.75">
      <c r="BC530"/>
    </row>
    <row r="531" ht="12.75">
      <c r="BC531"/>
    </row>
    <row r="532" ht="12.75">
      <c r="BC532"/>
    </row>
    <row r="533" ht="12.75">
      <c r="BC533"/>
    </row>
    <row r="534" ht="12.75">
      <c r="BC534"/>
    </row>
    <row r="535" ht="12.75">
      <c r="BC535"/>
    </row>
    <row r="536" ht="12.75">
      <c r="BC536"/>
    </row>
    <row r="537" ht="12.75">
      <c r="BC537"/>
    </row>
    <row r="538" ht="12.75">
      <c r="BC538"/>
    </row>
    <row r="539" ht="12.75">
      <c r="BC539"/>
    </row>
    <row r="540" ht="12.75">
      <c r="BC540"/>
    </row>
    <row r="541" ht="12.75">
      <c r="BC541"/>
    </row>
    <row r="542" ht="12.75">
      <c r="BC542"/>
    </row>
    <row r="543" ht="12.75">
      <c r="BC543"/>
    </row>
    <row r="544" ht="12.75">
      <c r="BC544"/>
    </row>
    <row r="545" ht="12.75">
      <c r="BC545"/>
    </row>
    <row r="546" ht="12.75">
      <c r="BC546"/>
    </row>
    <row r="547" ht="12.75">
      <c r="BC547"/>
    </row>
    <row r="548" ht="12.75">
      <c r="BC548"/>
    </row>
    <row r="549" ht="12.75">
      <c r="BC549"/>
    </row>
    <row r="550" ht="12.75">
      <c r="BC550"/>
    </row>
    <row r="551" ht="12.75">
      <c r="BC551"/>
    </row>
    <row r="552" ht="12.75">
      <c r="BC552"/>
    </row>
    <row r="553" ht="12.75">
      <c r="BC553"/>
    </row>
    <row r="554" ht="12.75">
      <c r="BC554"/>
    </row>
    <row r="555" ht="12.75">
      <c r="BC555"/>
    </row>
    <row r="556" ht="12.75">
      <c r="BC556"/>
    </row>
    <row r="557" ht="12.75">
      <c r="BC557"/>
    </row>
    <row r="558" ht="12.75">
      <c r="BC558"/>
    </row>
    <row r="559" ht="12.75">
      <c r="BC559"/>
    </row>
    <row r="560" ht="12.75">
      <c r="BC560"/>
    </row>
    <row r="561" ht="12.75">
      <c r="BC561"/>
    </row>
    <row r="562" ht="12.75">
      <c r="BC562"/>
    </row>
    <row r="563" ht="12.75">
      <c r="BC563"/>
    </row>
    <row r="564" ht="12.75">
      <c r="BC564"/>
    </row>
    <row r="565" ht="12.75">
      <c r="BC565"/>
    </row>
    <row r="566" ht="12.75">
      <c r="BC566"/>
    </row>
    <row r="567" ht="12.75">
      <c r="BC567"/>
    </row>
    <row r="568" ht="12.75">
      <c r="BC568"/>
    </row>
    <row r="569" ht="12.75">
      <c r="BC569"/>
    </row>
    <row r="570" ht="12.75">
      <c r="BC570"/>
    </row>
    <row r="571" ht="12.75">
      <c r="BC571"/>
    </row>
    <row r="572" ht="12.75">
      <c r="BC572"/>
    </row>
    <row r="573" ht="12.75">
      <c r="BC573"/>
    </row>
    <row r="574" ht="12.75">
      <c r="BC574"/>
    </row>
    <row r="575" ht="12.75">
      <c r="BC575"/>
    </row>
    <row r="576" ht="12.75">
      <c r="BC576"/>
    </row>
    <row r="577" ht="12.75">
      <c r="BC577"/>
    </row>
    <row r="578" ht="12.75">
      <c r="BC578"/>
    </row>
    <row r="579" ht="12.75">
      <c r="BC579"/>
    </row>
    <row r="580" ht="12.75">
      <c r="BC580"/>
    </row>
    <row r="581" ht="12.75">
      <c r="BC581"/>
    </row>
    <row r="582" ht="12.75">
      <c r="BC582"/>
    </row>
    <row r="583" ht="12.75">
      <c r="BC583"/>
    </row>
    <row r="584" ht="12.75">
      <c r="BC584"/>
    </row>
    <row r="585" ht="12.75">
      <c r="BC585"/>
    </row>
    <row r="586" ht="12.75">
      <c r="BC586"/>
    </row>
    <row r="587" ht="12.75">
      <c r="BC587"/>
    </row>
    <row r="588" ht="12.75">
      <c r="BC588"/>
    </row>
    <row r="589" ht="12.75">
      <c r="BC589"/>
    </row>
    <row r="590" ht="12.75">
      <c r="BC590"/>
    </row>
    <row r="591" ht="12.75">
      <c r="BC591"/>
    </row>
    <row r="592" ht="12.75">
      <c r="BC592"/>
    </row>
    <row r="593" ht="12.75">
      <c r="BC593"/>
    </row>
    <row r="594" ht="12.75">
      <c r="BC594"/>
    </row>
    <row r="595" ht="12.75">
      <c r="BC595"/>
    </row>
    <row r="596" ht="12.75">
      <c r="BC596"/>
    </row>
    <row r="597" ht="12.75">
      <c r="BC597"/>
    </row>
    <row r="598" ht="12.75">
      <c r="BC598"/>
    </row>
    <row r="599" ht="12.75">
      <c r="BC599"/>
    </row>
    <row r="600" ht="12.75">
      <c r="BC600"/>
    </row>
    <row r="601" ht="12.75">
      <c r="BC601"/>
    </row>
    <row r="602" ht="12.75">
      <c r="BC602"/>
    </row>
    <row r="603" ht="12.75">
      <c r="BC603"/>
    </row>
    <row r="604" ht="12.75">
      <c r="BC604"/>
    </row>
    <row r="605" ht="12.75">
      <c r="BC605"/>
    </row>
    <row r="606" ht="12.75">
      <c r="BC606"/>
    </row>
    <row r="607" ht="12.75">
      <c r="BC607"/>
    </row>
    <row r="608" ht="12.75">
      <c r="BC608"/>
    </row>
    <row r="609" ht="12.75">
      <c r="BC609"/>
    </row>
    <row r="610" ht="12.75">
      <c r="BC610"/>
    </row>
    <row r="611" ht="12.75">
      <c r="BC611"/>
    </row>
    <row r="612" ht="12.75">
      <c r="BC612"/>
    </row>
    <row r="613" ht="12.75">
      <c r="BC613"/>
    </row>
    <row r="614" ht="12.75">
      <c r="BC614"/>
    </row>
    <row r="615" ht="12.75">
      <c r="BC615"/>
    </row>
    <row r="616" ht="12.75">
      <c r="BC616"/>
    </row>
    <row r="617" ht="12.75">
      <c r="BC617"/>
    </row>
    <row r="618" ht="12.75">
      <c r="BC618"/>
    </row>
    <row r="619" ht="12.75">
      <c r="BC619"/>
    </row>
    <row r="620" ht="12.75">
      <c r="BC620"/>
    </row>
    <row r="621" ht="12.75">
      <c r="BC621"/>
    </row>
    <row r="622" ht="12.75">
      <c r="BC622"/>
    </row>
    <row r="623" ht="12.75">
      <c r="BC623"/>
    </row>
    <row r="624" ht="12.75">
      <c r="BC624"/>
    </row>
    <row r="625" ht="12.75">
      <c r="BC625"/>
    </row>
    <row r="626" ht="12.75">
      <c r="BC626"/>
    </row>
    <row r="627" ht="12.75">
      <c r="BC627"/>
    </row>
    <row r="628" ht="12.75">
      <c r="BC628"/>
    </row>
    <row r="629" ht="12.75">
      <c r="BC629"/>
    </row>
    <row r="630" ht="12.75">
      <c r="BC630"/>
    </row>
    <row r="631" ht="12.75">
      <c r="BC631"/>
    </row>
    <row r="632" ht="12.75">
      <c r="BC632"/>
    </row>
    <row r="633" ht="12.75">
      <c r="BC633"/>
    </row>
    <row r="634" ht="12.75">
      <c r="BC634"/>
    </row>
    <row r="635" ht="12.75">
      <c r="BC635"/>
    </row>
    <row r="636" ht="12.75">
      <c r="BC636"/>
    </row>
    <row r="637" ht="12.75">
      <c r="BC637"/>
    </row>
    <row r="638" ht="12.75">
      <c r="BC638"/>
    </row>
    <row r="639" ht="12.75">
      <c r="BC639"/>
    </row>
    <row r="640" ht="12.75">
      <c r="BC640"/>
    </row>
    <row r="641" ht="12.75">
      <c r="BC641"/>
    </row>
    <row r="642" ht="12.75">
      <c r="BC642"/>
    </row>
    <row r="643" ht="12.75">
      <c r="BC643"/>
    </row>
    <row r="644" ht="12.75">
      <c r="BC644"/>
    </row>
    <row r="645" ht="12.75">
      <c r="BC645"/>
    </row>
    <row r="646" ht="12.75">
      <c r="BC646"/>
    </row>
    <row r="647" ht="12.75">
      <c r="BC647"/>
    </row>
    <row r="648" ht="12.75">
      <c r="BC648"/>
    </row>
    <row r="649" ht="12.75">
      <c r="BC649"/>
    </row>
    <row r="650" ht="12.75">
      <c r="BC650"/>
    </row>
    <row r="651" ht="12.75">
      <c r="BC651"/>
    </row>
    <row r="652" ht="12.75">
      <c r="BC652"/>
    </row>
    <row r="653" ht="12.75">
      <c r="BC653"/>
    </row>
    <row r="654" ht="12.75">
      <c r="BC654"/>
    </row>
    <row r="655" ht="12.75">
      <c r="BC655"/>
    </row>
    <row r="656" ht="12.75">
      <c r="BC656"/>
    </row>
    <row r="657" ht="12.75">
      <c r="BC657"/>
    </row>
    <row r="658" ht="12.75">
      <c r="BC658"/>
    </row>
    <row r="659" ht="12.75">
      <c r="BC659"/>
    </row>
    <row r="660" ht="12.75">
      <c r="BC660"/>
    </row>
    <row r="661" ht="12.75">
      <c r="BC661"/>
    </row>
    <row r="662" ht="12.75">
      <c r="BC662"/>
    </row>
    <row r="663" ht="12.75">
      <c r="BC663"/>
    </row>
    <row r="664" ht="12.75">
      <c r="BC664"/>
    </row>
    <row r="665" ht="12.75">
      <c r="BC665"/>
    </row>
    <row r="666" ht="12.75">
      <c r="BC666"/>
    </row>
    <row r="667" ht="12.75">
      <c r="BC667"/>
    </row>
    <row r="668" ht="12.75">
      <c r="BC668"/>
    </row>
    <row r="669" ht="12.75">
      <c r="BC669"/>
    </row>
    <row r="670" ht="12.75">
      <c r="BC670"/>
    </row>
    <row r="671" ht="12.75">
      <c r="BC671"/>
    </row>
    <row r="672" ht="12.75">
      <c r="BC672"/>
    </row>
    <row r="673" ht="12.75">
      <c r="BC673"/>
    </row>
    <row r="674" ht="12.75">
      <c r="BC674"/>
    </row>
    <row r="675" ht="12.75">
      <c r="BC675"/>
    </row>
    <row r="676" ht="12.75">
      <c r="BC676"/>
    </row>
    <row r="677" ht="12.75">
      <c r="BC677"/>
    </row>
    <row r="678" ht="12.75">
      <c r="BC678"/>
    </row>
    <row r="679" ht="12.75">
      <c r="BC679"/>
    </row>
    <row r="680" ht="12.75">
      <c r="BC680"/>
    </row>
    <row r="681" ht="12.75">
      <c r="BC681"/>
    </row>
    <row r="682" ht="12.75">
      <c r="BC682"/>
    </row>
    <row r="683" ht="12.75">
      <c r="BC683"/>
    </row>
    <row r="684" ht="12.75">
      <c r="BC684"/>
    </row>
    <row r="685" ht="12.75">
      <c r="BC685"/>
    </row>
    <row r="686" ht="12.75">
      <c r="BC686"/>
    </row>
    <row r="687" ht="12.75">
      <c r="BC687"/>
    </row>
    <row r="688" ht="12.75">
      <c r="BC688"/>
    </row>
    <row r="689" ht="12.75">
      <c r="BC689"/>
    </row>
    <row r="690" ht="12.75">
      <c r="BC690"/>
    </row>
    <row r="691" ht="12.75">
      <c r="BC691"/>
    </row>
    <row r="692" ht="12.75">
      <c r="BC692"/>
    </row>
    <row r="693" ht="12.75">
      <c r="BC693"/>
    </row>
    <row r="694" ht="12.75">
      <c r="BC694"/>
    </row>
    <row r="695" ht="12.75">
      <c r="BC695"/>
    </row>
    <row r="696" ht="12.75">
      <c r="BC696"/>
    </row>
    <row r="697" ht="12.75">
      <c r="BC697"/>
    </row>
    <row r="698" ht="12.75">
      <c r="BC698"/>
    </row>
    <row r="699" ht="12.75">
      <c r="BC699"/>
    </row>
    <row r="700" ht="12.75">
      <c r="BC700"/>
    </row>
    <row r="701" ht="12.75">
      <c r="BC701"/>
    </row>
    <row r="702" ht="12.75">
      <c r="BC702"/>
    </row>
    <row r="703" ht="12.75">
      <c r="BC703"/>
    </row>
    <row r="704" ht="12.75">
      <c r="BC704"/>
    </row>
    <row r="705" ht="12.75">
      <c r="BC705"/>
    </row>
    <row r="706" ht="12.75">
      <c r="BC706"/>
    </row>
    <row r="707" ht="12.75">
      <c r="BC707"/>
    </row>
    <row r="708" ht="12.75">
      <c r="BC708"/>
    </row>
    <row r="709" ht="12.75">
      <c r="BC709"/>
    </row>
    <row r="710" ht="12.75">
      <c r="BC710"/>
    </row>
    <row r="711" ht="12.75">
      <c r="BC711"/>
    </row>
    <row r="712" ht="12.75">
      <c r="BC712"/>
    </row>
    <row r="713" ht="12.75">
      <c r="BC713"/>
    </row>
    <row r="714" ht="12.75">
      <c r="BC714"/>
    </row>
    <row r="715" ht="12.75">
      <c r="BC715"/>
    </row>
    <row r="716" ht="12.75">
      <c r="BC716"/>
    </row>
    <row r="717" ht="12.75">
      <c r="BC717"/>
    </row>
    <row r="718" ht="12.75">
      <c r="BC718"/>
    </row>
    <row r="719" ht="12.75">
      <c r="BC719"/>
    </row>
    <row r="720" ht="12.75">
      <c r="BC720"/>
    </row>
    <row r="721" ht="12.75">
      <c r="BC721"/>
    </row>
    <row r="722" ht="12.75">
      <c r="BC722"/>
    </row>
    <row r="723" ht="12.75">
      <c r="BC723"/>
    </row>
    <row r="724" ht="12.75">
      <c r="BC724"/>
    </row>
    <row r="725" ht="12.75">
      <c r="BC725"/>
    </row>
    <row r="726" ht="12.75">
      <c r="BC726"/>
    </row>
    <row r="727" ht="12.75">
      <c r="BC727"/>
    </row>
    <row r="728" ht="12.75">
      <c r="BC728"/>
    </row>
    <row r="729" ht="12.75">
      <c r="BC729"/>
    </row>
    <row r="730" ht="12.75">
      <c r="BC730"/>
    </row>
    <row r="731" ht="12.75">
      <c r="BC731"/>
    </row>
    <row r="732" ht="12.75">
      <c r="BC732"/>
    </row>
    <row r="733" ht="12.75">
      <c r="BC733"/>
    </row>
    <row r="734" ht="12.75">
      <c r="BC734"/>
    </row>
    <row r="735" ht="12.75">
      <c r="BC735"/>
    </row>
    <row r="736" ht="12.75">
      <c r="BC736"/>
    </row>
    <row r="737" ht="12.75">
      <c r="BC737"/>
    </row>
    <row r="738" ht="12.75">
      <c r="BC738"/>
    </row>
    <row r="739" ht="12.75">
      <c r="BC739"/>
    </row>
    <row r="740" ht="12.75">
      <c r="BC740"/>
    </row>
    <row r="741" ht="12.75">
      <c r="BC741"/>
    </row>
    <row r="742" ht="12.75">
      <c r="BC742"/>
    </row>
    <row r="743" ht="12.75">
      <c r="BC743"/>
    </row>
    <row r="744" ht="12.75">
      <c r="BC744"/>
    </row>
    <row r="745" ht="12.75">
      <c r="BC745"/>
    </row>
    <row r="746" ht="12.75">
      <c r="BC746"/>
    </row>
    <row r="747" ht="12.75">
      <c r="BC747"/>
    </row>
    <row r="748" ht="12.75">
      <c r="BC748"/>
    </row>
    <row r="749" ht="12.75">
      <c r="BC749"/>
    </row>
    <row r="750" ht="12.75">
      <c r="BC750"/>
    </row>
    <row r="751" ht="12.75">
      <c r="BC751"/>
    </row>
    <row r="752" ht="12.75">
      <c r="BC752"/>
    </row>
    <row r="753" ht="12.75">
      <c r="BC753"/>
    </row>
    <row r="754" ht="12.75">
      <c r="BC754"/>
    </row>
    <row r="755" ht="12.75">
      <c r="BC755"/>
    </row>
    <row r="756" ht="12.75">
      <c r="BC756"/>
    </row>
    <row r="757" ht="12.75">
      <c r="BC757"/>
    </row>
    <row r="758" ht="12.75">
      <c r="BC758"/>
    </row>
    <row r="759" ht="12.75">
      <c r="BC759"/>
    </row>
    <row r="760" ht="12.75">
      <c r="BC760"/>
    </row>
    <row r="761" ht="12.75">
      <c r="BC761"/>
    </row>
    <row r="762" ht="12.75">
      <c r="BC762"/>
    </row>
    <row r="763" ht="12.75">
      <c r="BC763"/>
    </row>
    <row r="764" ht="12.75">
      <c r="BC764"/>
    </row>
    <row r="765" ht="12.75">
      <c r="BC765"/>
    </row>
    <row r="766" ht="12.75">
      <c r="BC766"/>
    </row>
    <row r="767" ht="12.75">
      <c r="BC767"/>
    </row>
    <row r="768" ht="12.75">
      <c r="BC768"/>
    </row>
    <row r="769" ht="12.75">
      <c r="BC769"/>
    </row>
    <row r="770" ht="12.75">
      <c r="BC770"/>
    </row>
    <row r="771" ht="12.75">
      <c r="BC771"/>
    </row>
    <row r="772" ht="12.75">
      <c r="BC772"/>
    </row>
    <row r="773" ht="12.75">
      <c r="BC773"/>
    </row>
    <row r="774" ht="12.75">
      <c r="BC774"/>
    </row>
    <row r="775" ht="12.75">
      <c r="BC775"/>
    </row>
    <row r="776" ht="12.75">
      <c r="BC776"/>
    </row>
    <row r="777" ht="12.75">
      <c r="BC777"/>
    </row>
    <row r="778" ht="12.75">
      <c r="BC778"/>
    </row>
    <row r="779" ht="12.75">
      <c r="BC779"/>
    </row>
    <row r="780" ht="12.75">
      <c r="BC780"/>
    </row>
    <row r="781" ht="12.75">
      <c r="BC781"/>
    </row>
    <row r="782" ht="12.75">
      <c r="BC782"/>
    </row>
    <row r="783" ht="12.75">
      <c r="BC783"/>
    </row>
    <row r="784" ht="12.75">
      <c r="BC784"/>
    </row>
    <row r="785" ht="12.75">
      <c r="BC785"/>
    </row>
    <row r="786" ht="12.75">
      <c r="BC786"/>
    </row>
    <row r="787" ht="12.75">
      <c r="BC787"/>
    </row>
    <row r="788" ht="12.75">
      <c r="BC788"/>
    </row>
    <row r="789" ht="12.75">
      <c r="BC789"/>
    </row>
    <row r="790" ht="12.75">
      <c r="BC790"/>
    </row>
    <row r="791" ht="12.75">
      <c r="BC791"/>
    </row>
    <row r="792" ht="12.75">
      <c r="BC792"/>
    </row>
    <row r="793" ht="12.75">
      <c r="BC793"/>
    </row>
    <row r="794" ht="12.75">
      <c r="BC794"/>
    </row>
    <row r="795" ht="12.75">
      <c r="BC795"/>
    </row>
    <row r="796" ht="12.75">
      <c r="BC796"/>
    </row>
    <row r="797" ht="12.75">
      <c r="BC797"/>
    </row>
    <row r="798" ht="12.75">
      <c r="BC798"/>
    </row>
    <row r="799" ht="12.75">
      <c r="BC799"/>
    </row>
    <row r="800" ht="12.75">
      <c r="BC800"/>
    </row>
    <row r="801" ht="12.75">
      <c r="BC801"/>
    </row>
    <row r="802" ht="12.75">
      <c r="BC802"/>
    </row>
    <row r="803" ht="12.75">
      <c r="BC803"/>
    </row>
    <row r="804" ht="12.75">
      <c r="BC804"/>
    </row>
    <row r="805" ht="12.75">
      <c r="BC805"/>
    </row>
    <row r="806" ht="12.75">
      <c r="BC806"/>
    </row>
    <row r="807" ht="12.75">
      <c r="BC807"/>
    </row>
    <row r="808" ht="12.75">
      <c r="BC808"/>
    </row>
    <row r="809" ht="12.75">
      <c r="BC809"/>
    </row>
    <row r="810" ht="12.75">
      <c r="BC810"/>
    </row>
    <row r="811" ht="12.75">
      <c r="BC811"/>
    </row>
    <row r="812" ht="12.75">
      <c r="BC812"/>
    </row>
    <row r="813" ht="12.75">
      <c r="BC813"/>
    </row>
    <row r="814" ht="12.75">
      <c r="BC814"/>
    </row>
    <row r="815" ht="12.75">
      <c r="BC815"/>
    </row>
    <row r="816" ht="12.75">
      <c r="BC816"/>
    </row>
    <row r="817" ht="12.75">
      <c r="BC817"/>
    </row>
    <row r="818" ht="12.75">
      <c r="BC818"/>
    </row>
    <row r="819" ht="12.75">
      <c r="BC819"/>
    </row>
    <row r="820" ht="12.75">
      <c r="BC820"/>
    </row>
    <row r="821" ht="12.75">
      <c r="BC821"/>
    </row>
    <row r="822" ht="12.75">
      <c r="BC822"/>
    </row>
    <row r="823" ht="12.75">
      <c r="BC823"/>
    </row>
    <row r="824" ht="12.75">
      <c r="BC824"/>
    </row>
    <row r="825" ht="12.75">
      <c r="BC825"/>
    </row>
    <row r="826" ht="12.75">
      <c r="BC826"/>
    </row>
    <row r="827" ht="12.75">
      <c r="BC827"/>
    </row>
    <row r="828" ht="12.75">
      <c r="BC828"/>
    </row>
    <row r="829" ht="12.75">
      <c r="BC829"/>
    </row>
    <row r="830" ht="12.75">
      <c r="BC830"/>
    </row>
    <row r="831" ht="12.75">
      <c r="BC831"/>
    </row>
    <row r="832" ht="12.75">
      <c r="BC832"/>
    </row>
    <row r="833" ht="12.75">
      <c r="BC833"/>
    </row>
    <row r="834" ht="12.75">
      <c r="BC834"/>
    </row>
    <row r="835" ht="12.75">
      <c r="BC835"/>
    </row>
    <row r="836" ht="12.75">
      <c r="BC836"/>
    </row>
    <row r="837" ht="12.75">
      <c r="BC837"/>
    </row>
    <row r="838" ht="12.75">
      <c r="BC838"/>
    </row>
    <row r="839" ht="12.75">
      <c r="BC839"/>
    </row>
    <row r="840" ht="12.75">
      <c r="BC840"/>
    </row>
    <row r="841" ht="12.75">
      <c r="BC841"/>
    </row>
    <row r="842" ht="12.75">
      <c r="BC842"/>
    </row>
    <row r="843" ht="12.75">
      <c r="BC843"/>
    </row>
    <row r="844" ht="12.75">
      <c r="BC844"/>
    </row>
    <row r="845" ht="12.75">
      <c r="BC845"/>
    </row>
    <row r="846" ht="12.75">
      <c r="BC846"/>
    </row>
    <row r="847" ht="12.75">
      <c r="BC847"/>
    </row>
    <row r="848" ht="12.75">
      <c r="BC848"/>
    </row>
    <row r="849" ht="12.75">
      <c r="BC849"/>
    </row>
    <row r="850" ht="12.75">
      <c r="BC850"/>
    </row>
    <row r="851" ht="12.75">
      <c r="BC851"/>
    </row>
    <row r="852" ht="12.75">
      <c r="BC852"/>
    </row>
    <row r="853" ht="12.75">
      <c r="BC853"/>
    </row>
    <row r="854" ht="12.75">
      <c r="BC854"/>
    </row>
    <row r="855" ht="12.75">
      <c r="BC855"/>
    </row>
    <row r="856" ht="12.75">
      <c r="BC856"/>
    </row>
    <row r="857" ht="12.75">
      <c r="BC857"/>
    </row>
    <row r="858" ht="12.75">
      <c r="BC858"/>
    </row>
    <row r="859" ht="12.75">
      <c r="BC859"/>
    </row>
    <row r="860" ht="12.75">
      <c r="BC860"/>
    </row>
    <row r="861" ht="12.75">
      <c r="BC861"/>
    </row>
    <row r="862" ht="12.75">
      <c r="BC862"/>
    </row>
    <row r="863" ht="12.75">
      <c r="BC863"/>
    </row>
    <row r="864" ht="12.75">
      <c r="BC864"/>
    </row>
    <row r="865" ht="12.75">
      <c r="BC865"/>
    </row>
    <row r="866" ht="12.75">
      <c r="BC866"/>
    </row>
    <row r="867" ht="12.75">
      <c r="BC867"/>
    </row>
    <row r="868" ht="12.75">
      <c r="BC868"/>
    </row>
    <row r="869" ht="12.75">
      <c r="BC869"/>
    </row>
    <row r="870" ht="12.75">
      <c r="BC870"/>
    </row>
    <row r="871" ht="12.75">
      <c r="BC871"/>
    </row>
    <row r="872" ht="12.75">
      <c r="BC872"/>
    </row>
    <row r="873" ht="12.75">
      <c r="BC873"/>
    </row>
    <row r="874" ht="12.75">
      <c r="BC874"/>
    </row>
    <row r="875" ht="12.75">
      <c r="BC875"/>
    </row>
    <row r="876" ht="12.75">
      <c r="BC876"/>
    </row>
    <row r="877" ht="12.75">
      <c r="BC877"/>
    </row>
    <row r="878" ht="12.75">
      <c r="BC878"/>
    </row>
    <row r="879" ht="12.75">
      <c r="BC879"/>
    </row>
    <row r="880" ht="12.75">
      <c r="BC880"/>
    </row>
    <row r="881" ht="12.75">
      <c r="BC881"/>
    </row>
    <row r="882" ht="12.75">
      <c r="BC882"/>
    </row>
    <row r="883" ht="12.75">
      <c r="BC883"/>
    </row>
    <row r="884" ht="12.75">
      <c r="BC884"/>
    </row>
    <row r="885" ht="12.75">
      <c r="BC885"/>
    </row>
    <row r="886" ht="12.75">
      <c r="BC886"/>
    </row>
    <row r="887" ht="12.75">
      <c r="BC887"/>
    </row>
    <row r="888" ht="12.75">
      <c r="BC888"/>
    </row>
    <row r="889" ht="12.75">
      <c r="BC889"/>
    </row>
    <row r="890" ht="12.75">
      <c r="BC890"/>
    </row>
    <row r="891" ht="12.75">
      <c r="BC891"/>
    </row>
    <row r="892" ht="12.75">
      <c r="BC892"/>
    </row>
    <row r="893" ht="12.75">
      <c r="BC893"/>
    </row>
    <row r="894" ht="12.75">
      <c r="BC894"/>
    </row>
    <row r="895" ht="12.75">
      <c r="BC895"/>
    </row>
    <row r="896" ht="12.75">
      <c r="BC896"/>
    </row>
    <row r="897" ht="12.75">
      <c r="BC897"/>
    </row>
    <row r="898" ht="12.75">
      <c r="BC898"/>
    </row>
    <row r="899" ht="12.75">
      <c r="BC899"/>
    </row>
    <row r="900" ht="12.75">
      <c r="BC900"/>
    </row>
    <row r="901" ht="12.75">
      <c r="BC901"/>
    </row>
    <row r="902" ht="12.75">
      <c r="BC902"/>
    </row>
    <row r="903" ht="12.75">
      <c r="BC903"/>
    </row>
    <row r="904" ht="12.75">
      <c r="BC904"/>
    </row>
    <row r="905" ht="12.75">
      <c r="BC905"/>
    </row>
    <row r="906" ht="12.75">
      <c r="BC906"/>
    </row>
    <row r="907" ht="12.75">
      <c r="BC907"/>
    </row>
    <row r="908" ht="12.75">
      <c r="BC908"/>
    </row>
    <row r="909" ht="12.75">
      <c r="BC909"/>
    </row>
    <row r="910" ht="12.75">
      <c r="BC910"/>
    </row>
    <row r="911" ht="12.75">
      <c r="BC911"/>
    </row>
    <row r="912" ht="12.75">
      <c r="BC912"/>
    </row>
    <row r="913" ht="12.75">
      <c r="BC913"/>
    </row>
    <row r="914" ht="12.75">
      <c r="BC914"/>
    </row>
    <row r="915" ht="12.75">
      <c r="BC915"/>
    </row>
    <row r="916" ht="12.75">
      <c r="BC916"/>
    </row>
    <row r="917" ht="12.75">
      <c r="BC917"/>
    </row>
    <row r="918" ht="12.75">
      <c r="BC918"/>
    </row>
    <row r="919" ht="12.75">
      <c r="BC919"/>
    </row>
    <row r="920" ht="12.75">
      <c r="BC920"/>
    </row>
    <row r="921" ht="12.75">
      <c r="BC921"/>
    </row>
    <row r="922" ht="12.75">
      <c r="BC922"/>
    </row>
    <row r="923" ht="12.75">
      <c r="BC923"/>
    </row>
    <row r="924" ht="12.75">
      <c r="BC924"/>
    </row>
    <row r="925" ht="12.75">
      <c r="BC925"/>
    </row>
    <row r="926" ht="12.75">
      <c r="BC926"/>
    </row>
    <row r="927" ht="12.75">
      <c r="BC927"/>
    </row>
    <row r="928" ht="12.75">
      <c r="BC928"/>
    </row>
    <row r="929" ht="12.75">
      <c r="BC929"/>
    </row>
    <row r="930" ht="12.75">
      <c r="BC930"/>
    </row>
    <row r="931" ht="12.75">
      <c r="BC931"/>
    </row>
    <row r="932" ht="12.75">
      <c r="BC932"/>
    </row>
    <row r="933" ht="12.75">
      <c r="BC933"/>
    </row>
    <row r="934" ht="12.75">
      <c r="BC934"/>
    </row>
    <row r="935" ht="12.75">
      <c r="BC935"/>
    </row>
    <row r="936" ht="12.75">
      <c r="BC936"/>
    </row>
    <row r="937" ht="12.75">
      <c r="BC937"/>
    </row>
    <row r="938" ht="12.75">
      <c r="BC938"/>
    </row>
    <row r="939" ht="12.75">
      <c r="BC939"/>
    </row>
    <row r="940" ht="12.75">
      <c r="BC940"/>
    </row>
    <row r="941" ht="12.75">
      <c r="BC941"/>
    </row>
    <row r="942" ht="12.75">
      <c r="BC942"/>
    </row>
    <row r="943" ht="12.75">
      <c r="BC943"/>
    </row>
    <row r="944" ht="12.75">
      <c r="BC944"/>
    </row>
    <row r="945" ht="12.75">
      <c r="BC945"/>
    </row>
    <row r="946" ht="12.75">
      <c r="BC946"/>
    </row>
    <row r="947" ht="12.75">
      <c r="BC947"/>
    </row>
    <row r="948" ht="12.75">
      <c r="BC948"/>
    </row>
    <row r="949" ht="12.75">
      <c r="BC949"/>
    </row>
    <row r="950" ht="12.75">
      <c r="BC950"/>
    </row>
    <row r="951" ht="12.75">
      <c r="BC951"/>
    </row>
    <row r="952" ht="12.75">
      <c r="BC952"/>
    </row>
    <row r="953" ht="12.75">
      <c r="BC953"/>
    </row>
    <row r="954" ht="12.75">
      <c r="BC954"/>
    </row>
    <row r="955" ht="12.75">
      <c r="BC955"/>
    </row>
    <row r="956" ht="12.75">
      <c r="BC956"/>
    </row>
    <row r="957" ht="12.75">
      <c r="BC957"/>
    </row>
    <row r="958" ht="12.75">
      <c r="BC958"/>
    </row>
    <row r="959" ht="12.75">
      <c r="BC959"/>
    </row>
    <row r="960" ht="12.75">
      <c r="BC960"/>
    </row>
    <row r="961" ht="12.75">
      <c r="BC961"/>
    </row>
    <row r="962" ht="12.75">
      <c r="BC962"/>
    </row>
    <row r="963" ht="12.75">
      <c r="BC963"/>
    </row>
    <row r="964" ht="12.75">
      <c r="BC964"/>
    </row>
    <row r="965" ht="12.75">
      <c r="BC965"/>
    </row>
    <row r="966" ht="12.75">
      <c r="BC966"/>
    </row>
    <row r="967" ht="12.75">
      <c r="BC967"/>
    </row>
    <row r="968" ht="12.75">
      <c r="BC968"/>
    </row>
    <row r="969" ht="12.75">
      <c r="BC969"/>
    </row>
    <row r="970" ht="12.75">
      <c r="BC970"/>
    </row>
    <row r="971" ht="12.75">
      <c r="BC971"/>
    </row>
    <row r="972" ht="12.75">
      <c r="BC972"/>
    </row>
    <row r="973" ht="12.75">
      <c r="BC973"/>
    </row>
    <row r="974" ht="12.75">
      <c r="BC974"/>
    </row>
    <row r="975" ht="12.75">
      <c r="BC975"/>
    </row>
    <row r="976" ht="12.75">
      <c r="BC976"/>
    </row>
    <row r="977" ht="12.75">
      <c r="BC977"/>
    </row>
    <row r="978" ht="12.75">
      <c r="BC978"/>
    </row>
    <row r="979" ht="12.75">
      <c r="BC979"/>
    </row>
    <row r="980" ht="12.75">
      <c r="BC980"/>
    </row>
    <row r="981" ht="12.75">
      <c r="BC981"/>
    </row>
    <row r="982" ht="12.75">
      <c r="BC982"/>
    </row>
    <row r="983" ht="12.75">
      <c r="BC983"/>
    </row>
    <row r="984" ht="12.75">
      <c r="BC984"/>
    </row>
    <row r="985" ht="12.75">
      <c r="BC985"/>
    </row>
    <row r="986" ht="12.75">
      <c r="BC986"/>
    </row>
    <row r="987" ht="12.75">
      <c r="BC987"/>
    </row>
    <row r="988" ht="12.75">
      <c r="BC988"/>
    </row>
    <row r="989" ht="12.75">
      <c r="BC989"/>
    </row>
    <row r="990" ht="12.75">
      <c r="BC990"/>
    </row>
    <row r="991" ht="12.75">
      <c r="BC991"/>
    </row>
    <row r="992" ht="12.75">
      <c r="BC992"/>
    </row>
    <row r="993" ht="12.75">
      <c r="BC993"/>
    </row>
    <row r="994" ht="12.75">
      <c r="BC994"/>
    </row>
    <row r="995" ht="12.75">
      <c r="BC995"/>
    </row>
    <row r="996" ht="12.75">
      <c r="BC996"/>
    </row>
    <row r="997" ht="12.75">
      <c r="BC997"/>
    </row>
    <row r="998" ht="12.75">
      <c r="BC998"/>
    </row>
    <row r="999" ht="12.75">
      <c r="BC999"/>
    </row>
    <row r="1000" ht="12.75">
      <c r="BC1000"/>
    </row>
    <row r="1001" ht="12.75">
      <c r="BC1001"/>
    </row>
    <row r="1002" ht="12.75">
      <c r="BC1002"/>
    </row>
    <row r="1003" ht="12.75">
      <c r="BC1003"/>
    </row>
    <row r="1004" ht="12.75">
      <c r="BC1004"/>
    </row>
    <row r="1005" ht="12.75">
      <c r="BC1005"/>
    </row>
    <row r="1006" ht="12.75">
      <c r="BC1006"/>
    </row>
    <row r="1007" ht="12.75">
      <c r="BC1007"/>
    </row>
    <row r="1008" ht="12.75">
      <c r="BC1008"/>
    </row>
    <row r="1009" ht="12.75">
      <c r="BC1009"/>
    </row>
    <row r="1010" ht="12.75">
      <c r="BC1010"/>
    </row>
    <row r="1011" ht="12.75">
      <c r="BC1011"/>
    </row>
    <row r="1012" ht="12.75">
      <c r="BC1012"/>
    </row>
    <row r="1013" ht="12.75">
      <c r="BC1013"/>
    </row>
    <row r="1014" ht="12.75">
      <c r="BC1014"/>
    </row>
    <row r="1015" ht="12.75">
      <c r="BC1015"/>
    </row>
    <row r="1016" ht="12.75">
      <c r="BC1016"/>
    </row>
    <row r="1017" ht="12.75">
      <c r="BC1017"/>
    </row>
    <row r="1018" ht="12.75">
      <c r="BC1018"/>
    </row>
    <row r="1019" ht="12.75">
      <c r="BC1019"/>
    </row>
    <row r="1020" ht="12.75">
      <c r="BC1020"/>
    </row>
    <row r="1021" ht="12.75">
      <c r="BC1021"/>
    </row>
    <row r="1022" ht="12.75">
      <c r="BC1022"/>
    </row>
    <row r="1023" ht="12.75">
      <c r="BC1023"/>
    </row>
    <row r="1024" ht="12.75">
      <c r="BC1024"/>
    </row>
    <row r="1025" ht="12.75">
      <c r="BC1025"/>
    </row>
    <row r="1026" ht="12.75">
      <c r="BC1026"/>
    </row>
    <row r="1027" ht="12.75">
      <c r="BC1027"/>
    </row>
    <row r="1028" ht="12.75">
      <c r="BC1028"/>
    </row>
    <row r="1029" ht="12.75">
      <c r="BC1029"/>
    </row>
    <row r="1030" ht="12.75">
      <c r="BC1030"/>
    </row>
    <row r="1031" ht="12.75">
      <c r="BC1031"/>
    </row>
    <row r="1032" ht="12.75">
      <c r="BC1032"/>
    </row>
    <row r="1033" ht="12.75">
      <c r="BC1033"/>
    </row>
    <row r="1034" ht="12.75">
      <c r="BC1034"/>
    </row>
    <row r="1035" ht="12.75">
      <c r="BC1035"/>
    </row>
    <row r="1036" ht="12.75">
      <c r="BC1036"/>
    </row>
    <row r="1037" ht="12.75">
      <c r="BC1037"/>
    </row>
    <row r="1038" ht="12.75">
      <c r="BC1038"/>
    </row>
    <row r="1039" ht="12.75">
      <c r="BC1039"/>
    </row>
    <row r="1040" ht="12.75">
      <c r="BC1040"/>
    </row>
    <row r="1041" ht="12.75">
      <c r="BC1041"/>
    </row>
    <row r="1042" ht="12.75">
      <c r="BC1042"/>
    </row>
    <row r="1043" ht="12.75">
      <c r="BC1043"/>
    </row>
    <row r="1044" ht="12.75">
      <c r="BC1044"/>
    </row>
    <row r="1045" ht="12.75">
      <c r="BC1045"/>
    </row>
    <row r="1046" ht="12.75">
      <c r="BC1046"/>
    </row>
    <row r="1047" ht="12.75">
      <c r="BC1047"/>
    </row>
    <row r="1048" ht="12.75">
      <c r="BC1048"/>
    </row>
    <row r="1049" ht="12.75">
      <c r="BC1049"/>
    </row>
    <row r="1050" ht="12.75">
      <c r="BC1050"/>
    </row>
    <row r="1051" ht="12.75">
      <c r="BC1051"/>
    </row>
    <row r="1052" ht="12.75">
      <c r="BC1052"/>
    </row>
    <row r="1053" ht="12.75">
      <c r="BC1053"/>
    </row>
    <row r="1054" ht="12.75">
      <c r="BC1054"/>
    </row>
    <row r="1055" ht="12.75">
      <c r="BC1055"/>
    </row>
    <row r="1056" ht="12.75">
      <c r="BC1056"/>
    </row>
    <row r="1057" ht="12.75">
      <c r="BC1057"/>
    </row>
    <row r="1058" ht="12.75">
      <c r="BC1058"/>
    </row>
    <row r="1059" ht="12.75">
      <c r="BC1059"/>
    </row>
    <row r="1060" ht="12.75">
      <c r="BC1060"/>
    </row>
    <row r="1061" ht="12.75">
      <c r="BC1061"/>
    </row>
    <row r="1062" ht="12.75">
      <c r="BC1062"/>
    </row>
    <row r="1063" ht="12.75">
      <c r="BC1063"/>
    </row>
    <row r="1064" ht="12.75">
      <c r="BC1064"/>
    </row>
    <row r="1065" ht="12.75">
      <c r="BC1065"/>
    </row>
    <row r="1066" ht="12.75">
      <c r="BC1066"/>
    </row>
    <row r="1067" ht="12.75">
      <c r="BC1067"/>
    </row>
    <row r="1068" ht="12.75">
      <c r="BC1068"/>
    </row>
    <row r="1069" ht="12.75">
      <c r="BC1069"/>
    </row>
    <row r="1070" ht="12.75">
      <c r="BC1070"/>
    </row>
    <row r="1071" ht="12.75">
      <c r="BC1071"/>
    </row>
    <row r="1072" ht="12.75">
      <c r="BC1072"/>
    </row>
    <row r="1073" ht="12.75">
      <c r="BC1073"/>
    </row>
    <row r="1074" ht="12.75">
      <c r="BC1074"/>
    </row>
    <row r="1075" ht="12.75">
      <c r="BC1075"/>
    </row>
    <row r="1076" ht="12.75">
      <c r="BC1076"/>
    </row>
    <row r="1077" ht="12.75">
      <c r="BC1077"/>
    </row>
    <row r="1078" ht="12.75">
      <c r="BC1078"/>
    </row>
    <row r="1079" ht="12.75">
      <c r="BC1079"/>
    </row>
    <row r="1080" ht="12.75">
      <c r="BC1080"/>
    </row>
    <row r="1081" ht="12.75">
      <c r="BC1081"/>
    </row>
    <row r="1082" ht="12.75">
      <c r="BC1082"/>
    </row>
    <row r="1083" ht="12.75">
      <c r="BC1083"/>
    </row>
    <row r="1084" ht="12.75">
      <c r="BC1084"/>
    </row>
    <row r="1085" ht="12.75">
      <c r="BC1085"/>
    </row>
    <row r="1086" ht="12.75">
      <c r="BC1086"/>
    </row>
    <row r="1087" ht="12.75">
      <c r="BC1087"/>
    </row>
    <row r="1088" ht="12.75">
      <c r="BC1088"/>
    </row>
    <row r="1089" ht="12.75">
      <c r="BC1089"/>
    </row>
    <row r="1090" ht="12.75">
      <c r="BC1090"/>
    </row>
    <row r="1091" ht="12.75">
      <c r="BC1091"/>
    </row>
    <row r="1092" ht="12.75">
      <c r="BC1092"/>
    </row>
    <row r="1093" ht="12.75">
      <c r="BC1093"/>
    </row>
    <row r="1094" ht="12.75">
      <c r="BC1094"/>
    </row>
    <row r="1095" ht="12.75">
      <c r="BC1095"/>
    </row>
    <row r="1096" ht="12.75">
      <c r="BC1096"/>
    </row>
    <row r="1097" ht="12.75">
      <c r="BC1097"/>
    </row>
    <row r="1098" ht="12.75">
      <c r="BC1098"/>
    </row>
    <row r="1099" ht="12.75">
      <c r="BC1099"/>
    </row>
    <row r="1100" ht="12.75">
      <c r="BC1100"/>
    </row>
    <row r="1101" ht="12.75">
      <c r="BC1101"/>
    </row>
    <row r="1102" ht="12.75">
      <c r="BC1102"/>
    </row>
    <row r="1103" ht="12.75">
      <c r="BC1103"/>
    </row>
    <row r="1104" ht="12.75">
      <c r="BC1104"/>
    </row>
    <row r="1105" ht="12.75">
      <c r="BC1105"/>
    </row>
    <row r="1106" ht="12.75">
      <c r="BC1106"/>
    </row>
    <row r="1107" ht="12.75">
      <c r="BC1107"/>
    </row>
    <row r="1108" ht="12.75">
      <c r="BC1108"/>
    </row>
    <row r="1109" ht="12.75">
      <c r="BC1109"/>
    </row>
    <row r="1110" ht="12.75">
      <c r="BC1110"/>
    </row>
    <row r="1111" ht="12.75">
      <c r="BC1111"/>
    </row>
    <row r="1112" ht="12.75">
      <c r="BC1112"/>
    </row>
    <row r="1113" ht="12.75">
      <c r="BC1113"/>
    </row>
    <row r="1114" ht="12.75">
      <c r="BC1114"/>
    </row>
    <row r="1115" ht="12.75">
      <c r="BC1115"/>
    </row>
    <row r="1116" ht="12.75">
      <c r="BC1116"/>
    </row>
    <row r="1117" ht="12.75">
      <c r="BC1117"/>
    </row>
    <row r="1118" ht="12.75">
      <c r="BC1118"/>
    </row>
    <row r="1119" ht="12.75">
      <c r="BC1119"/>
    </row>
    <row r="1120" ht="12.75">
      <c r="BC1120"/>
    </row>
    <row r="1121" ht="12.75">
      <c r="BC1121"/>
    </row>
    <row r="1122" ht="12.75">
      <c r="BC1122"/>
    </row>
    <row r="1123" ht="12.75">
      <c r="BC1123"/>
    </row>
    <row r="1124" ht="12.75">
      <c r="BC1124"/>
    </row>
    <row r="1125" ht="12.75">
      <c r="BC1125"/>
    </row>
    <row r="1126" ht="12.75">
      <c r="BC1126"/>
    </row>
    <row r="1127" ht="12.75">
      <c r="BC1127"/>
    </row>
    <row r="1128" ht="12.75">
      <c r="BC1128"/>
    </row>
    <row r="1129" ht="12.75">
      <c r="BC1129"/>
    </row>
    <row r="1130" ht="12.75">
      <c r="BC1130"/>
    </row>
    <row r="1131" ht="12.75">
      <c r="BC1131"/>
    </row>
    <row r="1132" ht="12.75">
      <c r="BC1132"/>
    </row>
    <row r="1133" ht="12.75">
      <c r="BC1133"/>
    </row>
    <row r="1134" ht="12.75">
      <c r="BC1134"/>
    </row>
    <row r="1135" ht="12.75">
      <c r="BC1135"/>
    </row>
    <row r="1136" ht="12.75">
      <c r="BC1136"/>
    </row>
    <row r="1137" ht="12.75">
      <c r="BC1137"/>
    </row>
    <row r="1138" ht="12.75">
      <c r="BC1138"/>
    </row>
    <row r="1139" ht="12.75">
      <c r="BC1139"/>
    </row>
    <row r="1140" ht="12.75">
      <c r="BC1140"/>
    </row>
    <row r="1141" ht="12.75">
      <c r="BC1141"/>
    </row>
    <row r="1142" ht="12.75">
      <c r="BC1142"/>
    </row>
    <row r="1143" ht="12.75">
      <c r="BC1143"/>
    </row>
    <row r="1144" ht="12.75">
      <c r="BC1144"/>
    </row>
    <row r="1145" ht="12.75">
      <c r="BC1145"/>
    </row>
    <row r="1146" ht="12.75">
      <c r="BC1146"/>
    </row>
    <row r="1147" ht="12.75">
      <c r="BC1147"/>
    </row>
    <row r="1148" ht="12.75">
      <c r="BC1148"/>
    </row>
    <row r="1149" ht="12.75">
      <c r="BC1149"/>
    </row>
    <row r="1150" ht="12.75">
      <c r="BC1150"/>
    </row>
    <row r="1151" ht="12.75">
      <c r="BC1151"/>
    </row>
    <row r="1152" ht="12.75">
      <c r="BC1152"/>
    </row>
    <row r="1153" ht="12.75">
      <c r="BC1153"/>
    </row>
    <row r="1154" ht="12.75">
      <c r="BC1154"/>
    </row>
    <row r="1155" ht="12.75">
      <c r="BC1155"/>
    </row>
    <row r="1156" ht="12.75">
      <c r="BC1156"/>
    </row>
    <row r="1157" ht="12.75">
      <c r="BC1157"/>
    </row>
    <row r="1158" ht="12.75">
      <c r="BC1158"/>
    </row>
    <row r="1159" ht="12.75">
      <c r="BC1159"/>
    </row>
    <row r="1160" ht="12.75">
      <c r="BC1160"/>
    </row>
    <row r="1161" ht="12.75">
      <c r="BC1161"/>
    </row>
    <row r="1162" ht="12.75">
      <c r="BC1162"/>
    </row>
    <row r="1163" ht="12.75">
      <c r="BC1163"/>
    </row>
    <row r="1164" ht="12.75">
      <c r="BC1164"/>
    </row>
    <row r="1165" ht="12.75">
      <c r="BC1165"/>
    </row>
    <row r="1166" ht="12.75">
      <c r="BC1166"/>
    </row>
    <row r="1167" ht="12.75">
      <c r="BC1167"/>
    </row>
    <row r="1168" ht="12.75">
      <c r="BC1168"/>
    </row>
    <row r="1169" ht="12.75">
      <c r="BC1169"/>
    </row>
    <row r="1170" ht="12.75">
      <c r="BC1170"/>
    </row>
    <row r="1171" ht="12.75">
      <c r="BC1171"/>
    </row>
    <row r="1172" ht="12.75">
      <c r="BC1172"/>
    </row>
    <row r="1173" ht="12.75">
      <c r="BC1173"/>
    </row>
    <row r="1174" ht="12.75">
      <c r="BC1174"/>
    </row>
    <row r="1175" ht="12.75">
      <c r="BC1175"/>
    </row>
    <row r="1176" ht="12.75">
      <c r="BC1176"/>
    </row>
    <row r="1177" ht="12.75">
      <c r="BC1177"/>
    </row>
    <row r="1178" ht="12.75">
      <c r="BC1178"/>
    </row>
    <row r="1179" ht="12.75">
      <c r="BC1179"/>
    </row>
    <row r="1180" ht="12.75">
      <c r="BC1180"/>
    </row>
    <row r="1181" ht="12.75">
      <c r="BC1181"/>
    </row>
    <row r="1182" ht="12.75">
      <c r="BC1182"/>
    </row>
    <row r="1183" ht="12.75">
      <c r="BC1183"/>
    </row>
    <row r="1184" ht="12.75">
      <c r="BC1184"/>
    </row>
    <row r="1185" ht="12.75">
      <c r="BC1185"/>
    </row>
    <row r="1186" ht="12.75">
      <c r="BC1186"/>
    </row>
    <row r="1187" ht="12.75">
      <c r="BC1187"/>
    </row>
    <row r="1188" ht="12.75">
      <c r="BC1188"/>
    </row>
    <row r="1189" ht="12.75">
      <c r="BC1189"/>
    </row>
    <row r="1190" ht="12.75">
      <c r="BC1190"/>
    </row>
    <row r="1191" ht="12.75">
      <c r="BC1191"/>
    </row>
    <row r="1192" ht="12.75">
      <c r="BC1192"/>
    </row>
    <row r="1193" ht="12.75">
      <c r="BC1193"/>
    </row>
    <row r="1194" ht="12.75">
      <c r="BC1194"/>
    </row>
    <row r="1195" ht="12.75">
      <c r="BC1195"/>
    </row>
    <row r="1196" ht="12.75">
      <c r="BC1196"/>
    </row>
    <row r="1197" ht="12.75">
      <c r="BC1197"/>
    </row>
    <row r="1198" ht="12.75">
      <c r="BC1198"/>
    </row>
    <row r="1199" ht="12.75">
      <c r="BC1199"/>
    </row>
    <row r="1200" ht="12.75">
      <c r="BC1200"/>
    </row>
    <row r="1201" ht="12.75">
      <c r="BC1201"/>
    </row>
    <row r="1202" ht="12.75">
      <c r="BC1202"/>
    </row>
    <row r="1203" ht="12.75">
      <c r="BC1203"/>
    </row>
    <row r="1204" ht="12.75">
      <c r="BC1204"/>
    </row>
    <row r="1205" ht="12.75">
      <c r="BC1205"/>
    </row>
    <row r="1206" ht="12.75">
      <c r="BC1206"/>
    </row>
    <row r="1207" ht="12.75">
      <c r="BC1207"/>
    </row>
    <row r="1208" ht="12.75">
      <c r="BC1208"/>
    </row>
    <row r="1209" ht="12.75">
      <c r="BC1209"/>
    </row>
    <row r="1210" ht="12.75">
      <c r="BC1210"/>
    </row>
    <row r="1211" ht="12.75">
      <c r="BC1211"/>
    </row>
    <row r="1212" ht="12.75">
      <c r="BC1212"/>
    </row>
    <row r="1213" ht="12.75">
      <c r="BC1213"/>
    </row>
    <row r="1214" ht="12.75">
      <c r="BC1214"/>
    </row>
    <row r="1215" ht="12.75">
      <c r="BC1215"/>
    </row>
    <row r="1216" ht="12.75">
      <c r="BC1216"/>
    </row>
    <row r="1217" ht="12.75">
      <c r="BC1217"/>
    </row>
    <row r="1218" ht="12.75">
      <c r="BC1218"/>
    </row>
    <row r="1219" ht="12.75">
      <c r="BC1219"/>
    </row>
    <row r="1220" ht="12.75">
      <c r="BC1220"/>
    </row>
    <row r="1221" ht="12.75">
      <c r="BC1221"/>
    </row>
    <row r="1222" ht="12.75">
      <c r="BC1222"/>
    </row>
    <row r="1223" ht="12.75">
      <c r="BC1223"/>
    </row>
    <row r="1224" ht="12.75">
      <c r="BC1224"/>
    </row>
    <row r="1225" ht="12.75">
      <c r="BC1225"/>
    </row>
    <row r="1226" ht="12.75">
      <c r="BC1226"/>
    </row>
    <row r="1227" ht="12.75">
      <c r="BC1227"/>
    </row>
    <row r="1228" ht="12.75">
      <c r="BC1228"/>
    </row>
    <row r="1229" ht="12.75">
      <c r="BC1229"/>
    </row>
    <row r="1230" ht="12.75">
      <c r="BC1230"/>
    </row>
    <row r="1231" ht="12.75">
      <c r="BC1231"/>
    </row>
    <row r="1232" ht="12.75">
      <c r="BC1232"/>
    </row>
    <row r="1233" ht="12.75">
      <c r="BC1233"/>
    </row>
    <row r="1234" ht="12.75">
      <c r="BC1234"/>
    </row>
    <row r="1235" ht="12.75">
      <c r="BC1235"/>
    </row>
    <row r="1236" ht="12.75">
      <c r="BC1236"/>
    </row>
    <row r="1237" ht="12.75">
      <c r="BC1237"/>
    </row>
    <row r="1238" ht="12.75">
      <c r="BC1238"/>
    </row>
    <row r="1239" ht="12.75">
      <c r="BC1239"/>
    </row>
    <row r="1240" ht="12.75">
      <c r="BC1240"/>
    </row>
    <row r="1241" ht="12.75">
      <c r="BC1241"/>
    </row>
    <row r="1242" ht="12.75">
      <c r="BC1242"/>
    </row>
    <row r="1243" ht="12.75">
      <c r="BC1243"/>
    </row>
    <row r="1244" ht="12.75">
      <c r="BC1244"/>
    </row>
    <row r="1245" ht="12.75">
      <c r="BC1245"/>
    </row>
    <row r="1246" ht="12.75">
      <c r="BC1246"/>
    </row>
    <row r="1247" ht="12.75">
      <c r="BC1247"/>
    </row>
    <row r="1248" ht="12.75">
      <c r="BC1248"/>
    </row>
    <row r="1249" ht="12.75">
      <c r="BC1249"/>
    </row>
    <row r="1250" ht="12.75">
      <c r="BC1250"/>
    </row>
    <row r="1251" ht="12.75">
      <c r="BC1251"/>
    </row>
    <row r="1252" ht="12.75">
      <c r="BC1252"/>
    </row>
    <row r="1253" ht="12.75">
      <c r="BC1253"/>
    </row>
    <row r="1254" ht="12.75">
      <c r="BC1254"/>
    </row>
    <row r="1255" ht="12.75">
      <c r="BC1255"/>
    </row>
    <row r="1256" ht="12.75">
      <c r="BC1256"/>
    </row>
    <row r="1257" ht="12.75">
      <c r="BC1257"/>
    </row>
    <row r="1258" ht="12.75">
      <c r="BC1258"/>
    </row>
    <row r="1259" ht="12.75">
      <c r="BC1259"/>
    </row>
    <row r="1260" ht="12.75">
      <c r="BC1260"/>
    </row>
    <row r="1261" ht="12.75">
      <c r="BC1261"/>
    </row>
    <row r="1262" ht="12.75">
      <c r="BC1262"/>
    </row>
    <row r="1263" ht="12.75">
      <c r="BC1263"/>
    </row>
    <row r="1264" ht="12.75">
      <c r="BC1264"/>
    </row>
    <row r="1265" ht="12.75">
      <c r="BC1265"/>
    </row>
    <row r="1266" ht="12.75">
      <c r="BC1266"/>
    </row>
    <row r="1267" ht="12.75">
      <c r="BC1267"/>
    </row>
    <row r="1268" ht="12.75">
      <c r="BC1268"/>
    </row>
    <row r="1269" ht="12.75">
      <c r="BC1269"/>
    </row>
    <row r="1270" ht="12.75">
      <c r="BC1270"/>
    </row>
    <row r="1271" ht="12.75">
      <c r="BC1271"/>
    </row>
    <row r="1272" ht="12.75">
      <c r="BC1272"/>
    </row>
    <row r="1273" ht="12.75">
      <c r="BC1273"/>
    </row>
    <row r="1274" ht="12.75">
      <c r="BC1274"/>
    </row>
    <row r="1275" ht="12.75">
      <c r="BC1275"/>
    </row>
    <row r="1276" ht="12.75">
      <c r="BC1276"/>
    </row>
    <row r="1277" ht="12.75">
      <c r="BC1277"/>
    </row>
    <row r="1278" ht="12.75">
      <c r="BC1278"/>
    </row>
    <row r="1279" ht="12.75">
      <c r="BC1279"/>
    </row>
    <row r="1280" ht="12.75">
      <c r="BC1280"/>
    </row>
    <row r="1281" ht="12.75">
      <c r="BC1281"/>
    </row>
    <row r="1282" ht="12.75">
      <c r="BC1282"/>
    </row>
    <row r="1283" ht="12.75">
      <c r="BC1283"/>
    </row>
    <row r="1284" ht="12.75">
      <c r="BC1284"/>
    </row>
    <row r="1285" ht="12.75">
      <c r="BC1285"/>
    </row>
    <row r="1286" ht="12.75">
      <c r="BC1286"/>
    </row>
    <row r="1287" ht="12.75">
      <c r="BC1287"/>
    </row>
    <row r="1288" ht="12.75">
      <c r="BC1288"/>
    </row>
    <row r="1289" ht="12.75">
      <c r="BC1289"/>
    </row>
    <row r="1290" ht="12.75">
      <c r="BC1290"/>
    </row>
    <row r="1291" ht="12.75">
      <c r="BC1291"/>
    </row>
    <row r="1292" ht="12.75">
      <c r="BC1292"/>
    </row>
    <row r="1293" ht="12.75">
      <c r="BC1293"/>
    </row>
    <row r="1294" ht="12.75">
      <c r="BC1294"/>
    </row>
    <row r="1295" ht="12.75">
      <c r="BC1295"/>
    </row>
    <row r="1296" ht="12.75">
      <c r="BC1296"/>
    </row>
    <row r="1297" ht="12.75">
      <c r="BC1297"/>
    </row>
    <row r="1298" ht="12.75">
      <c r="BC1298"/>
    </row>
    <row r="1299" ht="12.75">
      <c r="BC1299"/>
    </row>
    <row r="1300" ht="12.75">
      <c r="BC1300"/>
    </row>
    <row r="1301" ht="12.75">
      <c r="BC1301"/>
    </row>
    <row r="1302" ht="12.75">
      <c r="BC1302"/>
    </row>
    <row r="1303" ht="12.75">
      <c r="BC1303"/>
    </row>
    <row r="1304" ht="12.75">
      <c r="BC1304"/>
    </row>
    <row r="1305" ht="12.75">
      <c r="BC1305"/>
    </row>
    <row r="1306" ht="12.75">
      <c r="BC1306"/>
    </row>
    <row r="1307" ht="12.75">
      <c r="BC1307"/>
    </row>
    <row r="1308" ht="12.75">
      <c r="BC1308"/>
    </row>
    <row r="1309" ht="12.75">
      <c r="BC1309"/>
    </row>
    <row r="1310" ht="12.75">
      <c r="BC1310"/>
    </row>
    <row r="1311" ht="12.75">
      <c r="BC1311"/>
    </row>
    <row r="1312" ht="12.75">
      <c r="BC1312"/>
    </row>
    <row r="1313" ht="12.75">
      <c r="BC1313"/>
    </row>
    <row r="1314" ht="12.75">
      <c r="BC1314"/>
    </row>
    <row r="1315" ht="12.75">
      <c r="BC1315"/>
    </row>
    <row r="1316" ht="12.75">
      <c r="BC1316"/>
    </row>
    <row r="1317" ht="12.75">
      <c r="BC1317"/>
    </row>
    <row r="1318" ht="12.75">
      <c r="BC1318"/>
    </row>
    <row r="1319" ht="12.75">
      <c r="BC1319"/>
    </row>
    <row r="1320" ht="12.75">
      <c r="BC1320"/>
    </row>
    <row r="1321" ht="12.75">
      <c r="BC1321"/>
    </row>
    <row r="1322" ht="12.75">
      <c r="BC1322"/>
    </row>
    <row r="1323" ht="12.75">
      <c r="BC1323"/>
    </row>
    <row r="1324" ht="12.75">
      <c r="BC1324"/>
    </row>
    <row r="1325" ht="12.75">
      <c r="BC1325"/>
    </row>
    <row r="1326" ht="12.75">
      <c r="BC1326"/>
    </row>
    <row r="1327" ht="12.75">
      <c r="BC1327"/>
    </row>
    <row r="1328" ht="12.75">
      <c r="BC1328"/>
    </row>
    <row r="1329" ht="12.75">
      <c r="BC1329"/>
    </row>
    <row r="1330" ht="12.75">
      <c r="BC1330"/>
    </row>
    <row r="1331" ht="12.75">
      <c r="BC1331"/>
    </row>
    <row r="1332" ht="12.75">
      <c r="BC1332"/>
    </row>
    <row r="1333" ht="12.75">
      <c r="BC1333"/>
    </row>
    <row r="1334" ht="12.75">
      <c r="BC1334"/>
    </row>
    <row r="1335" ht="12.75">
      <c r="BC1335"/>
    </row>
    <row r="1336" ht="12.75">
      <c r="BC1336"/>
    </row>
    <row r="1337" ht="12.75">
      <c r="BC1337"/>
    </row>
    <row r="1338" ht="12.75">
      <c r="BC1338"/>
    </row>
    <row r="1339" ht="12.75">
      <c r="BC1339"/>
    </row>
    <row r="1340" ht="12.75">
      <c r="BC1340"/>
    </row>
    <row r="1341" ht="12.75">
      <c r="BC1341"/>
    </row>
    <row r="1342" ht="12.75">
      <c r="BC1342"/>
    </row>
    <row r="1343" ht="12.75">
      <c r="BC1343"/>
    </row>
    <row r="1344" ht="12.75">
      <c r="BC1344"/>
    </row>
    <row r="1345" ht="12.75">
      <c r="BC1345"/>
    </row>
    <row r="1346" ht="12.75">
      <c r="BC1346"/>
    </row>
    <row r="1347" ht="12.75">
      <c r="BC1347"/>
    </row>
    <row r="1348" ht="12.75">
      <c r="BC1348"/>
    </row>
    <row r="1349" ht="12.75">
      <c r="BC1349"/>
    </row>
    <row r="1350" ht="12.75">
      <c r="BC1350"/>
    </row>
    <row r="1351" ht="12.75">
      <c r="BC1351"/>
    </row>
    <row r="1352" ht="12.75">
      <c r="BC1352"/>
    </row>
    <row r="1353" ht="12.75">
      <c r="BC1353"/>
    </row>
    <row r="1354" ht="12.75">
      <c r="BC1354"/>
    </row>
    <row r="1355" ht="12.75">
      <c r="BC1355"/>
    </row>
    <row r="1356" ht="12.75">
      <c r="BC1356"/>
    </row>
    <row r="1357" ht="12.75">
      <c r="BC1357"/>
    </row>
    <row r="1358" ht="12.75">
      <c r="BC1358"/>
    </row>
    <row r="1359" ht="12.75">
      <c r="BC1359"/>
    </row>
    <row r="1360" ht="12.75">
      <c r="BC1360"/>
    </row>
    <row r="1361" ht="12.75">
      <c r="BC1361"/>
    </row>
    <row r="1362" ht="12.75">
      <c r="BC1362"/>
    </row>
    <row r="1363" ht="12.75">
      <c r="BC1363"/>
    </row>
    <row r="1364" ht="12.75">
      <c r="BC1364"/>
    </row>
    <row r="1365" ht="12.75">
      <c r="BC1365"/>
    </row>
    <row r="1366" ht="12.75">
      <c r="BC1366"/>
    </row>
    <row r="1367" ht="12.75">
      <c r="BC1367"/>
    </row>
    <row r="1368" ht="12.75">
      <c r="BC1368"/>
    </row>
    <row r="1369" ht="12.75">
      <c r="BC1369"/>
    </row>
    <row r="1370" ht="12.75">
      <c r="BC1370"/>
    </row>
    <row r="1371" ht="12.75">
      <c r="BC1371"/>
    </row>
    <row r="1372" ht="12.75">
      <c r="BC1372"/>
    </row>
    <row r="1373" ht="12.75">
      <c r="BC1373"/>
    </row>
    <row r="1374" ht="12.75">
      <c r="BC1374"/>
    </row>
    <row r="1375" ht="12.75">
      <c r="BC1375"/>
    </row>
    <row r="1376" ht="12.75">
      <c r="BC1376"/>
    </row>
    <row r="1377" ht="12.75">
      <c r="BC1377"/>
    </row>
    <row r="1378" ht="12.75">
      <c r="BC1378"/>
    </row>
    <row r="1379" ht="12.75">
      <c r="BC1379"/>
    </row>
    <row r="1380" ht="12.75">
      <c r="BC1380"/>
    </row>
    <row r="1381" ht="12.75">
      <c r="BC1381"/>
    </row>
    <row r="1382" ht="12.75">
      <c r="BC1382"/>
    </row>
    <row r="1383" ht="12.75">
      <c r="BC1383"/>
    </row>
    <row r="1384" ht="12.75">
      <c r="BC1384"/>
    </row>
    <row r="1385" ht="12.75">
      <c r="BC1385"/>
    </row>
    <row r="1386" ht="12.75">
      <c r="BC1386"/>
    </row>
    <row r="1387" ht="12.75">
      <c r="BC1387"/>
    </row>
    <row r="1388" ht="12.75">
      <c r="BC1388"/>
    </row>
    <row r="1389" ht="12.75">
      <c r="BC1389"/>
    </row>
    <row r="1390" ht="12.75">
      <c r="BC1390"/>
    </row>
    <row r="1391" ht="12.75">
      <c r="BC1391"/>
    </row>
    <row r="1392" ht="12.75">
      <c r="BC1392"/>
    </row>
    <row r="1393" ht="12.75">
      <c r="BC1393"/>
    </row>
    <row r="1394" ht="12.75">
      <c r="BC1394"/>
    </row>
    <row r="1395" ht="12.75">
      <c r="BC1395"/>
    </row>
    <row r="1396" ht="12.75">
      <c r="BC1396"/>
    </row>
    <row r="1397" ht="12.75">
      <c r="BC1397"/>
    </row>
    <row r="1398" ht="12.75">
      <c r="BC1398"/>
    </row>
    <row r="1399" ht="12.75">
      <c r="BC1399"/>
    </row>
    <row r="1400" ht="12.75">
      <c r="BC1400"/>
    </row>
    <row r="1401" ht="12.75">
      <c r="BC1401"/>
    </row>
    <row r="1402" ht="12.75">
      <c r="BC1402"/>
    </row>
    <row r="1403" ht="12.75">
      <c r="BC1403"/>
    </row>
    <row r="1404" ht="12.75">
      <c r="BC1404"/>
    </row>
    <row r="1405" ht="12.75">
      <c r="BC1405"/>
    </row>
    <row r="1406" ht="12.75">
      <c r="BC1406"/>
    </row>
    <row r="1407" ht="12.75">
      <c r="BC1407"/>
    </row>
    <row r="1408" ht="12.75">
      <c r="BC1408"/>
    </row>
    <row r="1409" ht="12.75">
      <c r="BC1409"/>
    </row>
    <row r="1410" ht="12.75">
      <c r="BC1410"/>
    </row>
    <row r="1411" ht="12.75">
      <c r="BC1411"/>
    </row>
    <row r="1412" ht="12.75">
      <c r="BC1412"/>
    </row>
    <row r="1413" ht="12.75">
      <c r="BC1413"/>
    </row>
    <row r="1414" ht="12.75">
      <c r="BC1414"/>
    </row>
    <row r="1415" ht="12.75">
      <c r="BC1415"/>
    </row>
    <row r="1416" ht="12.75">
      <c r="BC1416"/>
    </row>
    <row r="1417" ht="12.75">
      <c r="BC1417"/>
    </row>
    <row r="1418" ht="12.75">
      <c r="BC1418"/>
    </row>
    <row r="1419" ht="12.75">
      <c r="BC1419"/>
    </row>
    <row r="1420" ht="12.75">
      <c r="BC1420"/>
    </row>
    <row r="1421" ht="12.75">
      <c r="BC1421"/>
    </row>
    <row r="1422" ht="12.75">
      <c r="BC1422"/>
    </row>
    <row r="1423" ht="12.75">
      <c r="BC1423"/>
    </row>
    <row r="1424" ht="12.75">
      <c r="BC1424"/>
    </row>
    <row r="1425" ht="12.75">
      <c r="BC1425"/>
    </row>
    <row r="1426" ht="12.75">
      <c r="BC1426"/>
    </row>
    <row r="1427" ht="12.75">
      <c r="BC1427"/>
    </row>
    <row r="1428" ht="12.75">
      <c r="BC1428"/>
    </row>
    <row r="1429" ht="12.75">
      <c r="BC1429"/>
    </row>
    <row r="1430" ht="12.75">
      <c r="BC1430"/>
    </row>
    <row r="1431" ht="12.75">
      <c r="BC1431"/>
    </row>
    <row r="1432" ht="12.75">
      <c r="BC1432"/>
    </row>
    <row r="1433" ht="12.75">
      <c r="BC1433"/>
    </row>
    <row r="1434" ht="12.75">
      <c r="BC1434"/>
    </row>
    <row r="1435" ht="12.75">
      <c r="BC1435"/>
    </row>
    <row r="1436" ht="12.75">
      <c r="BC1436"/>
    </row>
    <row r="1437" ht="12.75">
      <c r="BC1437"/>
    </row>
    <row r="1438" ht="12.75">
      <c r="BC1438"/>
    </row>
    <row r="1439" ht="12.75">
      <c r="BC1439"/>
    </row>
    <row r="1440" ht="12.75">
      <c r="BC1440"/>
    </row>
    <row r="1441" ht="12.75">
      <c r="BC1441"/>
    </row>
    <row r="1442" ht="12.75">
      <c r="BC1442"/>
    </row>
    <row r="1443" ht="12.75">
      <c r="BC1443"/>
    </row>
    <row r="1444" ht="12.75">
      <c r="BC1444"/>
    </row>
    <row r="1445" ht="12.75">
      <c r="BC1445"/>
    </row>
    <row r="1446" ht="12.75">
      <c r="BC1446"/>
    </row>
    <row r="1447" ht="12.75">
      <c r="BC1447"/>
    </row>
    <row r="1448" ht="12.75">
      <c r="BC1448"/>
    </row>
    <row r="1449" ht="12.75">
      <c r="BC1449"/>
    </row>
    <row r="1450" ht="12.75">
      <c r="BC1450"/>
    </row>
    <row r="1451" ht="12.75">
      <c r="BC1451"/>
    </row>
    <row r="1452" ht="12.75">
      <c r="BC1452"/>
    </row>
    <row r="1453" ht="12.75">
      <c r="BC1453"/>
    </row>
    <row r="1454" ht="12.75">
      <c r="BC1454"/>
    </row>
    <row r="1455" ht="12.75">
      <c r="BC1455"/>
    </row>
    <row r="1456" ht="12.75">
      <c r="BC1456"/>
    </row>
    <row r="1457" ht="12.75">
      <c r="BC1457"/>
    </row>
    <row r="1458" ht="12.75">
      <c r="BC1458"/>
    </row>
    <row r="1459" ht="12.75">
      <c r="BC1459"/>
    </row>
    <row r="1460" ht="12.75">
      <c r="BC1460"/>
    </row>
    <row r="1461" ht="12.75">
      <c r="BC1461"/>
    </row>
    <row r="1462" ht="12.75">
      <c r="BC1462"/>
    </row>
    <row r="1463" ht="12.75">
      <c r="BC1463"/>
    </row>
    <row r="1464" ht="12.75">
      <c r="BC1464"/>
    </row>
    <row r="1465" ht="12.75">
      <c r="BC1465"/>
    </row>
    <row r="1466" ht="12.75">
      <c r="BC1466"/>
    </row>
    <row r="1467" ht="12.75">
      <c r="BC1467"/>
    </row>
    <row r="1468" ht="12.75">
      <c r="BC1468"/>
    </row>
    <row r="1469" ht="12.75">
      <c r="BC1469"/>
    </row>
    <row r="1470" ht="12.75">
      <c r="BC1470"/>
    </row>
    <row r="1471" ht="12.75">
      <c r="BC1471"/>
    </row>
    <row r="1472" ht="12.75">
      <c r="BC1472"/>
    </row>
    <row r="1473" ht="12.75">
      <c r="BC1473"/>
    </row>
    <row r="1474" ht="12.75">
      <c r="BC1474"/>
    </row>
    <row r="1475" ht="12.75">
      <c r="BC1475"/>
    </row>
    <row r="1476" ht="12.75">
      <c r="BC1476"/>
    </row>
    <row r="1477" ht="12.75">
      <c r="BC1477"/>
    </row>
    <row r="1478" ht="12.75">
      <c r="BC1478"/>
    </row>
    <row r="1479" ht="12.75">
      <c r="BC1479"/>
    </row>
    <row r="1480" ht="12.75">
      <c r="BC1480"/>
    </row>
    <row r="1481" ht="12.75">
      <c r="BC1481"/>
    </row>
    <row r="1482" ht="12.75">
      <c r="BC1482"/>
    </row>
    <row r="1483" ht="12.75">
      <c r="BC1483"/>
    </row>
    <row r="1484" ht="12.75">
      <c r="BC1484"/>
    </row>
    <row r="1485" ht="12.75">
      <c r="BC1485"/>
    </row>
    <row r="1486" ht="12.75">
      <c r="BC1486"/>
    </row>
    <row r="1487" ht="12.75">
      <c r="BC1487"/>
    </row>
    <row r="1488" ht="12.75">
      <c r="BC1488"/>
    </row>
    <row r="1489" ht="12.75">
      <c r="BC1489"/>
    </row>
    <row r="1490" ht="12.75">
      <c r="BC1490"/>
    </row>
    <row r="1491" ht="12.75">
      <c r="BC1491"/>
    </row>
    <row r="1492" ht="12.75">
      <c r="BC1492"/>
    </row>
    <row r="1493" ht="12.75">
      <c r="BC1493"/>
    </row>
    <row r="1494" ht="12.75">
      <c r="BC1494"/>
    </row>
    <row r="1495" ht="12.75">
      <c r="BC1495"/>
    </row>
    <row r="1496" ht="12.75">
      <c r="BC1496"/>
    </row>
    <row r="1497" ht="12.75">
      <c r="BC1497"/>
    </row>
    <row r="1498" ht="12.75">
      <c r="BC1498"/>
    </row>
    <row r="1499" ht="12.75">
      <c r="BC1499"/>
    </row>
    <row r="1500" ht="12.75">
      <c r="BC1500"/>
    </row>
    <row r="1501" ht="12.75">
      <c r="BC1501"/>
    </row>
    <row r="1502" ht="12.75">
      <c r="BC1502"/>
    </row>
    <row r="1503" ht="12.75">
      <c r="BC1503"/>
    </row>
    <row r="1504" ht="12.75">
      <c r="BC1504"/>
    </row>
    <row r="1505" ht="12.75">
      <c r="BC1505"/>
    </row>
    <row r="1506" ht="12.75">
      <c r="BC1506"/>
    </row>
    <row r="1507" ht="12.75">
      <c r="BC1507"/>
    </row>
    <row r="1508" ht="12.75">
      <c r="BC1508"/>
    </row>
    <row r="1509" ht="12.75">
      <c r="BC1509"/>
    </row>
    <row r="1510" ht="12.75">
      <c r="BC1510"/>
    </row>
    <row r="1511" ht="12.75">
      <c r="BC1511"/>
    </row>
    <row r="1512" ht="12.75">
      <c r="BC1512"/>
    </row>
    <row r="1513" ht="12.75">
      <c r="BC1513"/>
    </row>
    <row r="1514" ht="12.75">
      <c r="BC1514"/>
    </row>
    <row r="1515" ht="12.75">
      <c r="BC1515"/>
    </row>
    <row r="1516" ht="12.75">
      <c r="BC1516"/>
    </row>
    <row r="1517" ht="12.75">
      <c r="BC1517"/>
    </row>
    <row r="1518" ht="12.75">
      <c r="BC1518"/>
    </row>
    <row r="1519" ht="12.75">
      <c r="BC1519"/>
    </row>
    <row r="1520" ht="12.75">
      <c r="BC1520"/>
    </row>
    <row r="1521" ht="12.75">
      <c r="BC1521"/>
    </row>
    <row r="1522" ht="12.75">
      <c r="BC1522"/>
    </row>
    <row r="1523" ht="12.75">
      <c r="BC1523"/>
    </row>
    <row r="1524" ht="12.75">
      <c r="BC1524"/>
    </row>
    <row r="1525" ht="12.75">
      <c r="BC1525"/>
    </row>
    <row r="1526" ht="12.75">
      <c r="BC1526"/>
    </row>
    <row r="1527" ht="12.75">
      <c r="BC1527"/>
    </row>
    <row r="1528" ht="12.75">
      <c r="BC1528"/>
    </row>
    <row r="1529" ht="12.75">
      <c r="BC1529"/>
    </row>
    <row r="1530" ht="12.75">
      <c r="BC1530"/>
    </row>
    <row r="1531" ht="12.75">
      <c r="BC1531"/>
    </row>
    <row r="1532" ht="12.75">
      <c r="BC1532"/>
    </row>
    <row r="1533" ht="12.75">
      <c r="BC1533"/>
    </row>
    <row r="1534" ht="12.75">
      <c r="BC1534"/>
    </row>
    <row r="1535" ht="12.75">
      <c r="BC1535"/>
    </row>
    <row r="1536" ht="12.75">
      <c r="BC1536"/>
    </row>
    <row r="1537" ht="12.75">
      <c r="BC1537"/>
    </row>
    <row r="1538" ht="12.75">
      <c r="BC1538"/>
    </row>
    <row r="1539" ht="12.75">
      <c r="BC1539"/>
    </row>
    <row r="1540" ht="12.75">
      <c r="BC1540"/>
    </row>
    <row r="1541" ht="12.75">
      <c r="BC1541"/>
    </row>
    <row r="1542" ht="12.75">
      <c r="BC1542"/>
    </row>
    <row r="1543" ht="12.75">
      <c r="BC1543"/>
    </row>
    <row r="1544" ht="12.75">
      <c r="BC1544"/>
    </row>
    <row r="1545" ht="12.75">
      <c r="BC1545"/>
    </row>
    <row r="1546" ht="12.75">
      <c r="BC1546"/>
    </row>
    <row r="1547" ht="12.75">
      <c r="BC1547"/>
    </row>
    <row r="1548" ht="12.75">
      <c r="BC1548"/>
    </row>
    <row r="1549" ht="12.75">
      <c r="BC1549"/>
    </row>
    <row r="1550" ht="12.75">
      <c r="BC1550"/>
    </row>
    <row r="1551" ht="12.75">
      <c r="BC1551"/>
    </row>
    <row r="1552" ht="12.75">
      <c r="BC1552"/>
    </row>
    <row r="1553" ht="12.75">
      <c r="BC1553"/>
    </row>
    <row r="1554" ht="12.75">
      <c r="BC1554"/>
    </row>
    <row r="1555" ht="12.75">
      <c r="BC1555"/>
    </row>
    <row r="1556" ht="12.75">
      <c r="BC1556"/>
    </row>
    <row r="1557" ht="12.75">
      <c r="BC1557"/>
    </row>
    <row r="1558" ht="12.75">
      <c r="BC1558"/>
    </row>
    <row r="1559" ht="12.75">
      <c r="BC1559"/>
    </row>
    <row r="1560" ht="12.75">
      <c r="BC1560"/>
    </row>
    <row r="1561" ht="12.75">
      <c r="BC1561"/>
    </row>
    <row r="1562" ht="12.75">
      <c r="BC1562"/>
    </row>
    <row r="1563" ht="12.75">
      <c r="BC1563"/>
    </row>
    <row r="1564" ht="12.75">
      <c r="BC1564"/>
    </row>
    <row r="1565" ht="12.75">
      <c r="BC1565"/>
    </row>
    <row r="1566" ht="12.75">
      <c r="BC1566"/>
    </row>
    <row r="1567" ht="12.75">
      <c r="BC1567"/>
    </row>
    <row r="1568" ht="12.75">
      <c r="BC1568"/>
    </row>
    <row r="1569" ht="12.75">
      <c r="BC1569"/>
    </row>
    <row r="1570" ht="12.75">
      <c r="BC1570"/>
    </row>
    <row r="1571" ht="12.75">
      <c r="BC1571"/>
    </row>
    <row r="1572" ht="12.75">
      <c r="BC1572"/>
    </row>
    <row r="1573" ht="12.75">
      <c r="BC1573"/>
    </row>
    <row r="1574" ht="12.75">
      <c r="BC1574"/>
    </row>
    <row r="1575" ht="12.75">
      <c r="BC1575"/>
    </row>
    <row r="1576" ht="12.75">
      <c r="BC1576"/>
    </row>
    <row r="1577" ht="12.75">
      <c r="BC1577"/>
    </row>
    <row r="1578" ht="12.75">
      <c r="BC1578"/>
    </row>
    <row r="1579" ht="12.75">
      <c r="BC1579"/>
    </row>
    <row r="1580" ht="12.75">
      <c r="BC1580"/>
    </row>
    <row r="1581" ht="12.75">
      <c r="BC1581"/>
    </row>
    <row r="1582" ht="12.75">
      <c r="BC1582"/>
    </row>
    <row r="1583" ht="12.75">
      <c r="BC1583"/>
    </row>
    <row r="1584" ht="12.75">
      <c r="BC1584"/>
    </row>
    <row r="1585" ht="12.75">
      <c r="BC1585"/>
    </row>
    <row r="1586" ht="12.75">
      <c r="BC1586"/>
    </row>
    <row r="1587" ht="12.75">
      <c r="BC1587"/>
    </row>
    <row r="1588" ht="12.75">
      <c r="BC1588"/>
    </row>
    <row r="1589" ht="12.75">
      <c r="BC1589"/>
    </row>
    <row r="1590" ht="12.75">
      <c r="BC1590"/>
    </row>
    <row r="1591" ht="12.75">
      <c r="BC1591"/>
    </row>
    <row r="1592" ht="12.75">
      <c r="BC1592"/>
    </row>
    <row r="1593" ht="12.75">
      <c r="BC1593"/>
    </row>
    <row r="1594" ht="12.75">
      <c r="BC1594"/>
    </row>
    <row r="1595" ht="12.75">
      <c r="BC1595"/>
    </row>
    <row r="1596" ht="12.75">
      <c r="BC1596"/>
    </row>
    <row r="1597" ht="12.75">
      <c r="BC1597"/>
    </row>
    <row r="1598" ht="12.75">
      <c r="BC1598"/>
    </row>
    <row r="1599" ht="12.75">
      <c r="BC1599"/>
    </row>
    <row r="1600" ht="12.75">
      <c r="BC1600"/>
    </row>
    <row r="1601" ht="12.75">
      <c r="BC1601"/>
    </row>
    <row r="1602" ht="12.75">
      <c r="BC1602"/>
    </row>
    <row r="1603" ht="12.75">
      <c r="BC1603"/>
    </row>
    <row r="1604" ht="12.75">
      <c r="BC1604"/>
    </row>
    <row r="1605" ht="12.75">
      <c r="BC1605"/>
    </row>
    <row r="1606" ht="12.75">
      <c r="BC1606"/>
    </row>
    <row r="1607" ht="12.75">
      <c r="BC1607"/>
    </row>
    <row r="1608" ht="12.75">
      <c r="BC1608"/>
    </row>
    <row r="1609" ht="12.75">
      <c r="BC1609"/>
    </row>
    <row r="1610" ht="12.75">
      <c r="BC1610"/>
    </row>
    <row r="1611" ht="12.75">
      <c r="BC1611"/>
    </row>
    <row r="1612" ht="12.75">
      <c r="BC1612"/>
    </row>
    <row r="1613" ht="12.75">
      <c r="BC1613"/>
    </row>
    <row r="1614" ht="12.75">
      <c r="BC1614"/>
    </row>
    <row r="1615" ht="12.75">
      <c r="BC1615"/>
    </row>
    <row r="1616" ht="12.75">
      <c r="BC1616"/>
    </row>
    <row r="1617" ht="12.75">
      <c r="BC1617"/>
    </row>
    <row r="1618" ht="12.75">
      <c r="BC1618"/>
    </row>
    <row r="1619" ht="12.75">
      <c r="BC1619"/>
    </row>
    <row r="1620" ht="12.75">
      <c r="BC1620"/>
    </row>
    <row r="1621" ht="12.75">
      <c r="BC1621"/>
    </row>
    <row r="1622" ht="12.75">
      <c r="BC1622"/>
    </row>
    <row r="1623" ht="12.75">
      <c r="BC1623"/>
    </row>
    <row r="1624" ht="12.75">
      <c r="BC1624"/>
    </row>
    <row r="1625" ht="12.75">
      <c r="BC1625"/>
    </row>
    <row r="1626" ht="12.75">
      <c r="BC1626"/>
    </row>
    <row r="1627" ht="12.75">
      <c r="BC1627"/>
    </row>
    <row r="1628" ht="12.75">
      <c r="BC1628"/>
    </row>
    <row r="1629" ht="12.75">
      <c r="BC1629"/>
    </row>
    <row r="1630" ht="12.75">
      <c r="BC1630"/>
    </row>
    <row r="1631" ht="12.75">
      <c r="BC1631"/>
    </row>
    <row r="1632" ht="12.75">
      <c r="BC1632"/>
    </row>
    <row r="1633" ht="12.75">
      <c r="BC1633"/>
    </row>
    <row r="1634" ht="12.75">
      <c r="BC1634"/>
    </row>
    <row r="1635" ht="12.75">
      <c r="BC1635"/>
    </row>
    <row r="1636" ht="12.75">
      <c r="BC1636"/>
    </row>
    <row r="1637" ht="12.75">
      <c r="BC1637"/>
    </row>
    <row r="1638" ht="12.75">
      <c r="BC1638"/>
    </row>
    <row r="1639" ht="12.75">
      <c r="BC1639"/>
    </row>
    <row r="1640" ht="12.75">
      <c r="BC1640"/>
    </row>
    <row r="1641" ht="12.75">
      <c r="BC1641"/>
    </row>
    <row r="1642" ht="12.75">
      <c r="BC1642"/>
    </row>
    <row r="1643" ht="12.75">
      <c r="BC1643"/>
    </row>
    <row r="1644" ht="12.75">
      <c r="BC1644"/>
    </row>
    <row r="1645" ht="12.75">
      <c r="BC1645"/>
    </row>
    <row r="1646" ht="12.75">
      <c r="BC1646"/>
    </row>
    <row r="1647" ht="12.75">
      <c r="BC1647"/>
    </row>
    <row r="1648" ht="12.75">
      <c r="BC1648"/>
    </row>
    <row r="1649" ht="12.75">
      <c r="BC1649"/>
    </row>
    <row r="1650" ht="12.75">
      <c r="BC1650"/>
    </row>
    <row r="1651" ht="12.75">
      <c r="BC1651"/>
    </row>
    <row r="1652" ht="12.75">
      <c r="BC1652"/>
    </row>
    <row r="1653" ht="12.75">
      <c r="BC1653"/>
    </row>
    <row r="1654" ht="12.75">
      <c r="BC1654"/>
    </row>
    <row r="1655" ht="12.75">
      <c r="BC1655"/>
    </row>
    <row r="1656" ht="12.75">
      <c r="BC1656"/>
    </row>
    <row r="1657" ht="12.75">
      <c r="BC1657"/>
    </row>
    <row r="1658" ht="12.75">
      <c r="BC1658"/>
    </row>
    <row r="1659" ht="12.75">
      <c r="BC1659"/>
    </row>
    <row r="1660" ht="12.75">
      <c r="BC1660"/>
    </row>
    <row r="1661" ht="12.75">
      <c r="BC1661"/>
    </row>
    <row r="1662" ht="12.75">
      <c r="BC1662"/>
    </row>
    <row r="1663" ht="12.75">
      <c r="BC1663"/>
    </row>
    <row r="1664" ht="12.75">
      <c r="BC1664"/>
    </row>
    <row r="1665" ht="12.75">
      <c r="BC1665"/>
    </row>
    <row r="1666" ht="12.75">
      <c r="BC1666"/>
    </row>
    <row r="1667" ht="12.75">
      <c r="BC1667"/>
    </row>
    <row r="1668" ht="12.75">
      <c r="BC1668"/>
    </row>
    <row r="1669" ht="12.75">
      <c r="BC1669"/>
    </row>
    <row r="1670" ht="12.75">
      <c r="BC1670"/>
    </row>
    <row r="1671" ht="12.75">
      <c r="BC1671"/>
    </row>
    <row r="1672" ht="12.75">
      <c r="BC1672"/>
    </row>
    <row r="1673" ht="12.75">
      <c r="BC1673"/>
    </row>
    <row r="1674" ht="12.75">
      <c r="BC1674"/>
    </row>
    <row r="1675" ht="12.75">
      <c r="BC1675"/>
    </row>
    <row r="1676" ht="12.75">
      <c r="BC1676"/>
    </row>
    <row r="1677" ht="12.75">
      <c r="BC1677"/>
    </row>
    <row r="1678" ht="12.75">
      <c r="BC1678"/>
    </row>
    <row r="1679" ht="12.75">
      <c r="BC1679"/>
    </row>
    <row r="1680" ht="12.75">
      <c r="BC1680"/>
    </row>
    <row r="1681" ht="12.75">
      <c r="BC1681"/>
    </row>
    <row r="1682" ht="12.75">
      <c r="BC1682"/>
    </row>
    <row r="1683" ht="12.75">
      <c r="BC1683"/>
    </row>
    <row r="1684" ht="12.75">
      <c r="BC1684"/>
    </row>
    <row r="1685" ht="12.75">
      <c r="BC1685"/>
    </row>
    <row r="1686" ht="12.75">
      <c r="BC1686"/>
    </row>
    <row r="1687" ht="12.75">
      <c r="BC1687"/>
    </row>
    <row r="1688" ht="12.75">
      <c r="BC1688"/>
    </row>
    <row r="1689" ht="12.75">
      <c r="BC1689"/>
    </row>
    <row r="1690" ht="12.75">
      <c r="BC1690"/>
    </row>
    <row r="1691" ht="12.75">
      <c r="BC1691"/>
    </row>
    <row r="1692" ht="12.75">
      <c r="BC1692"/>
    </row>
    <row r="1693" ht="12.75">
      <c r="BC1693"/>
    </row>
    <row r="1694" ht="12.75">
      <c r="BC1694"/>
    </row>
    <row r="1695" ht="12.75">
      <c r="BC1695"/>
    </row>
    <row r="1696" ht="12.75">
      <c r="BC1696"/>
    </row>
    <row r="1697" ht="12.75">
      <c r="BC1697"/>
    </row>
    <row r="1698" ht="12.75">
      <c r="BC1698"/>
    </row>
    <row r="1699" ht="12.75">
      <c r="BC1699"/>
    </row>
    <row r="1700" ht="12.75">
      <c r="BC1700"/>
    </row>
    <row r="1701" ht="12.75">
      <c r="BC1701"/>
    </row>
    <row r="1702" ht="12.75">
      <c r="BC1702"/>
    </row>
    <row r="1703" ht="12.75">
      <c r="BC1703"/>
    </row>
    <row r="1704" ht="12.75">
      <c r="BC1704"/>
    </row>
    <row r="1705" ht="12.75">
      <c r="BC1705"/>
    </row>
    <row r="1706" ht="12.75">
      <c r="BC1706"/>
    </row>
    <row r="1707" ht="12.75">
      <c r="BC1707"/>
    </row>
    <row r="1708" ht="12.75">
      <c r="BC1708"/>
    </row>
    <row r="1709" ht="12.75">
      <c r="BC1709"/>
    </row>
    <row r="1710" ht="12.75">
      <c r="BC1710"/>
    </row>
    <row r="1711" ht="12.75">
      <c r="BC1711"/>
    </row>
    <row r="1712" ht="12.75">
      <c r="BC1712"/>
    </row>
    <row r="1713" ht="12.75">
      <c r="BC1713"/>
    </row>
    <row r="1714" ht="12.75">
      <c r="BC1714"/>
    </row>
    <row r="1715" ht="12.75">
      <c r="BC1715"/>
    </row>
    <row r="1716" ht="12.75">
      <c r="BC1716"/>
    </row>
    <row r="1717" ht="12.75">
      <c r="BC1717"/>
    </row>
    <row r="1718" ht="12.75">
      <c r="BC1718"/>
    </row>
    <row r="1719" ht="12.75">
      <c r="BC1719"/>
    </row>
    <row r="1720" ht="12.75">
      <c r="BC1720"/>
    </row>
    <row r="1721" ht="12.75">
      <c r="BC1721"/>
    </row>
    <row r="1722" ht="12.75">
      <c r="BC1722"/>
    </row>
    <row r="1723" ht="12.75">
      <c r="BC1723"/>
    </row>
    <row r="1724" ht="12.75">
      <c r="BC1724"/>
    </row>
    <row r="1725" ht="12.75">
      <c r="BC1725"/>
    </row>
    <row r="1726" ht="12.75">
      <c r="BC1726"/>
    </row>
    <row r="1727" ht="12.75">
      <c r="BC1727"/>
    </row>
    <row r="1728" ht="12.75">
      <c r="BC1728"/>
    </row>
    <row r="1729" ht="12.75">
      <c r="BC1729"/>
    </row>
    <row r="1730" ht="12.75">
      <c r="BC1730"/>
    </row>
    <row r="1731" ht="12.75">
      <c r="BC1731"/>
    </row>
    <row r="1732" ht="12.75">
      <c r="BC1732"/>
    </row>
    <row r="1733" ht="12.75">
      <c r="BC1733"/>
    </row>
    <row r="1734" ht="12.75">
      <c r="BC1734"/>
    </row>
    <row r="1735" ht="12.75">
      <c r="BC1735"/>
    </row>
    <row r="1736" ht="12.75">
      <c r="BC1736"/>
    </row>
    <row r="1737" ht="12.75">
      <c r="BC1737"/>
    </row>
    <row r="1738" ht="12.75">
      <c r="BC1738"/>
    </row>
    <row r="1739" ht="12.75">
      <c r="BC1739"/>
    </row>
    <row r="1740" ht="12.75">
      <c r="BC1740"/>
    </row>
    <row r="1741" ht="12.75">
      <c r="BC1741"/>
    </row>
    <row r="1742" ht="12.75">
      <c r="BC1742"/>
    </row>
    <row r="1743" ht="12.75">
      <c r="BC1743"/>
    </row>
    <row r="1744" ht="12.75">
      <c r="BC1744"/>
    </row>
    <row r="1745" ht="12.75">
      <c r="BC1745"/>
    </row>
    <row r="1746" ht="12.75">
      <c r="BC1746"/>
    </row>
    <row r="1747" ht="12.75">
      <c r="BC1747"/>
    </row>
    <row r="1748" ht="12.75">
      <c r="BC1748"/>
    </row>
    <row r="1749" ht="12.75">
      <c r="BC1749"/>
    </row>
    <row r="1750" ht="12.75">
      <c r="BC1750"/>
    </row>
    <row r="1751" ht="12.75">
      <c r="BC1751"/>
    </row>
    <row r="1752" ht="12.75">
      <c r="BC1752"/>
    </row>
    <row r="1753" ht="12.75">
      <c r="BC1753"/>
    </row>
    <row r="1754" ht="12.75">
      <c r="BC1754"/>
    </row>
    <row r="1755" ht="12.75">
      <c r="BC1755"/>
    </row>
    <row r="1756" ht="12.75">
      <c r="BC1756"/>
    </row>
    <row r="1757" ht="12.75">
      <c r="BC1757"/>
    </row>
    <row r="1758" ht="12.75">
      <c r="BC1758"/>
    </row>
    <row r="1759" ht="12.75">
      <c r="BC1759"/>
    </row>
    <row r="1760" ht="12.75">
      <c r="BC1760"/>
    </row>
    <row r="1761" ht="12.75">
      <c r="BC1761"/>
    </row>
    <row r="1762" ht="12.75">
      <c r="BC1762"/>
    </row>
    <row r="1763" ht="12.75">
      <c r="BC1763"/>
    </row>
    <row r="1764" ht="12.75">
      <c r="BC1764"/>
    </row>
    <row r="1765" ht="12.75">
      <c r="BC1765"/>
    </row>
    <row r="1766" ht="12.75">
      <c r="BC1766"/>
    </row>
    <row r="1767" ht="12.75">
      <c r="BC1767"/>
    </row>
    <row r="1768" ht="12.75">
      <c r="BC1768"/>
    </row>
    <row r="1769" ht="12.75">
      <c r="BC1769"/>
    </row>
    <row r="1770" ht="12.75">
      <c r="BC1770"/>
    </row>
    <row r="1771" ht="12.75">
      <c r="BC1771"/>
    </row>
    <row r="1772" ht="12.75">
      <c r="BC1772"/>
    </row>
    <row r="1773" ht="12.75">
      <c r="BC1773"/>
    </row>
    <row r="1774" ht="12.75">
      <c r="BC1774"/>
    </row>
    <row r="1775" ht="12.75">
      <c r="BC1775"/>
    </row>
    <row r="1776" ht="12.75">
      <c r="BC1776"/>
    </row>
    <row r="1777" ht="12.75">
      <c r="BC1777"/>
    </row>
    <row r="1778" ht="12.75">
      <c r="BC1778"/>
    </row>
    <row r="1779" ht="12.75">
      <c r="BC1779"/>
    </row>
    <row r="1780" ht="12.75">
      <c r="BC1780"/>
    </row>
    <row r="1781" ht="12.75">
      <c r="BC1781"/>
    </row>
    <row r="1782" ht="12.75">
      <c r="BC1782"/>
    </row>
    <row r="1783" ht="12.75">
      <c r="BC1783"/>
    </row>
    <row r="1784" ht="12.75">
      <c r="BC1784"/>
    </row>
    <row r="1785" ht="12.75">
      <c r="BC1785"/>
    </row>
    <row r="1786" ht="12.75">
      <c r="BC1786"/>
    </row>
    <row r="1787" ht="12.75">
      <c r="BC1787"/>
    </row>
    <row r="1788" ht="12.75">
      <c r="BC1788"/>
    </row>
    <row r="1789" ht="12.75">
      <c r="BC1789"/>
    </row>
    <row r="1790" ht="12.75">
      <c r="BC1790"/>
    </row>
    <row r="1791" ht="12.75">
      <c r="BC1791"/>
    </row>
    <row r="1792" ht="12.75">
      <c r="BC1792"/>
    </row>
    <row r="1793" ht="12.75">
      <c r="BC1793"/>
    </row>
    <row r="1794" ht="12.75">
      <c r="BC1794"/>
    </row>
    <row r="1795" ht="12.75">
      <c r="BC1795"/>
    </row>
    <row r="1796" ht="12.75">
      <c r="BC1796"/>
    </row>
    <row r="1797" ht="12.75">
      <c r="BC1797"/>
    </row>
    <row r="1798" ht="12.75">
      <c r="BC1798"/>
    </row>
    <row r="1799" ht="12.75">
      <c r="BC1799"/>
    </row>
    <row r="1800" ht="12.75">
      <c r="BC1800"/>
    </row>
    <row r="1801" ht="12.75">
      <c r="BC1801"/>
    </row>
    <row r="1802" ht="12.75">
      <c r="BC1802"/>
    </row>
    <row r="1803" ht="12.75">
      <c r="BC1803"/>
    </row>
    <row r="1804" ht="12.75">
      <c r="BC1804"/>
    </row>
    <row r="1805" ht="12.75">
      <c r="BC1805"/>
    </row>
    <row r="1806" ht="12.75">
      <c r="BC1806"/>
    </row>
    <row r="1807" ht="12.75">
      <c r="BC1807"/>
    </row>
    <row r="1808" ht="12.75">
      <c r="BC1808"/>
    </row>
    <row r="1809" ht="12.75">
      <c r="BC1809"/>
    </row>
    <row r="1810" ht="12.75">
      <c r="BC1810"/>
    </row>
    <row r="1811" ht="12.75">
      <c r="BC1811"/>
    </row>
    <row r="1812" ht="12.75">
      <c r="BC1812"/>
    </row>
    <row r="1813" ht="12.75">
      <c r="BC1813"/>
    </row>
    <row r="1814" ht="12.75">
      <c r="BC1814"/>
    </row>
    <row r="1815" ht="12.75">
      <c r="BC1815"/>
    </row>
    <row r="1816" ht="12.75">
      <c r="BC1816"/>
    </row>
    <row r="1817" ht="12.75">
      <c r="BC1817"/>
    </row>
    <row r="1818" ht="12.75">
      <c r="BC1818"/>
    </row>
    <row r="1819" ht="12.75">
      <c r="BC1819"/>
    </row>
    <row r="1820" ht="12.75">
      <c r="BC1820"/>
    </row>
    <row r="1821" ht="12.75">
      <c r="BC1821"/>
    </row>
    <row r="1822" ht="12.75">
      <c r="BC1822"/>
    </row>
    <row r="1823" ht="12.75">
      <c r="BC1823"/>
    </row>
    <row r="1824" ht="12.75">
      <c r="BC1824"/>
    </row>
    <row r="1825" ht="12.75">
      <c r="BC1825"/>
    </row>
    <row r="1826" ht="12.75">
      <c r="BC1826"/>
    </row>
    <row r="1827" ht="12.75">
      <c r="BC1827"/>
    </row>
    <row r="1828" ht="12.75">
      <c r="BC1828"/>
    </row>
    <row r="1829" ht="12.75">
      <c r="BC1829"/>
    </row>
    <row r="1830" ht="12.75">
      <c r="BC1830"/>
    </row>
    <row r="1831" ht="12.75">
      <c r="BC1831"/>
    </row>
    <row r="1832" ht="12.75">
      <c r="BC1832"/>
    </row>
    <row r="1833" ht="12.75">
      <c r="BC1833"/>
    </row>
    <row r="1834" ht="12.75">
      <c r="BC1834"/>
    </row>
    <row r="1835" ht="12.75">
      <c r="BC1835"/>
    </row>
    <row r="1836" ht="12.75">
      <c r="BC1836"/>
    </row>
    <row r="1837" ht="12.75">
      <c r="BC1837"/>
    </row>
    <row r="1838" ht="12.75">
      <c r="BC1838"/>
    </row>
    <row r="1839" ht="12.75">
      <c r="BC1839"/>
    </row>
    <row r="1840" ht="12.75">
      <c r="BC1840"/>
    </row>
    <row r="1841" ht="12.75">
      <c r="BC1841"/>
    </row>
    <row r="1842" ht="12.75">
      <c r="BC1842"/>
    </row>
    <row r="1843" ht="12.75">
      <c r="BC1843"/>
    </row>
    <row r="1844" ht="12.75">
      <c r="BC1844"/>
    </row>
    <row r="1845" ht="12.75">
      <c r="BC1845"/>
    </row>
    <row r="1846" ht="12.75">
      <c r="BC1846"/>
    </row>
    <row r="1847" ht="12.75">
      <c r="BC1847"/>
    </row>
    <row r="1848" ht="12.75">
      <c r="BC1848"/>
    </row>
    <row r="1849" ht="12.75">
      <c r="BC1849"/>
    </row>
    <row r="1850" ht="12.75">
      <c r="BC1850"/>
    </row>
    <row r="1851" ht="12.75">
      <c r="BC1851"/>
    </row>
    <row r="1852" ht="12.75">
      <c r="BC1852"/>
    </row>
    <row r="1853" ht="12.75">
      <c r="BC1853"/>
    </row>
    <row r="1854" ht="12.75">
      <c r="BC1854"/>
    </row>
    <row r="1855" ht="12.75">
      <c r="BC1855"/>
    </row>
    <row r="1856" ht="12.75">
      <c r="BC1856"/>
    </row>
    <row r="1857" ht="12.75">
      <c r="BC1857"/>
    </row>
    <row r="1858" ht="12.75">
      <c r="BC1858"/>
    </row>
    <row r="1859" ht="12.75">
      <c r="BC1859"/>
    </row>
    <row r="1860" ht="12.75">
      <c r="BC1860"/>
    </row>
    <row r="1861" ht="12.75">
      <c r="BC1861"/>
    </row>
    <row r="1862" ht="12.75">
      <c r="BC1862"/>
    </row>
    <row r="1863" ht="12.75">
      <c r="BC1863"/>
    </row>
    <row r="1864" ht="12.75">
      <c r="BC1864"/>
    </row>
    <row r="1865" ht="12.75">
      <c r="BC1865"/>
    </row>
    <row r="1866" ht="12.75">
      <c r="BC1866"/>
    </row>
    <row r="1867" ht="12.75">
      <c r="BC1867"/>
    </row>
    <row r="1868" ht="12.75">
      <c r="BC1868"/>
    </row>
    <row r="1869" ht="12.75">
      <c r="BC1869"/>
    </row>
    <row r="1870" ht="12.75">
      <c r="BC1870"/>
    </row>
    <row r="1871" ht="12.75">
      <c r="BC1871"/>
    </row>
    <row r="1872" ht="12.75">
      <c r="BC1872"/>
    </row>
    <row r="1873" ht="12.75">
      <c r="BC1873"/>
    </row>
    <row r="1874" ht="12.75">
      <c r="BC1874"/>
    </row>
    <row r="1875" ht="12.75">
      <c r="BC1875"/>
    </row>
    <row r="1876" ht="12.75">
      <c r="BC1876"/>
    </row>
    <row r="1877" ht="12.75">
      <c r="BC1877"/>
    </row>
    <row r="1878" ht="12.75">
      <c r="BC1878"/>
    </row>
    <row r="1879" ht="12.75">
      <c r="BC1879"/>
    </row>
    <row r="1880" ht="12.75">
      <c r="BC1880"/>
    </row>
    <row r="1881" ht="12.75">
      <c r="BC1881"/>
    </row>
    <row r="1882" ht="12.75">
      <c r="BC1882"/>
    </row>
    <row r="1883" ht="12.75">
      <c r="BC1883"/>
    </row>
    <row r="1884" ht="12.75">
      <c r="BC1884"/>
    </row>
    <row r="1885" ht="12.75">
      <c r="BC1885"/>
    </row>
    <row r="1886" ht="12.75">
      <c r="BC1886"/>
    </row>
    <row r="1887" ht="12.75">
      <c r="BC1887"/>
    </row>
    <row r="1888" ht="12.75">
      <c r="BC1888"/>
    </row>
    <row r="1889" ht="12.75">
      <c r="BC1889"/>
    </row>
    <row r="1890" ht="12.75">
      <c r="BC1890"/>
    </row>
    <row r="1891" ht="12.75">
      <c r="BC1891"/>
    </row>
    <row r="1892" ht="12.75">
      <c r="BC1892"/>
    </row>
    <row r="1893" ht="12.75">
      <c r="BC1893"/>
    </row>
    <row r="1894" ht="12.75">
      <c r="BC1894"/>
    </row>
    <row r="1895" ht="12.75">
      <c r="BC1895"/>
    </row>
    <row r="1896" ht="12.75">
      <c r="BC1896"/>
    </row>
    <row r="1897" ht="12.75">
      <c r="BC1897"/>
    </row>
    <row r="1898" ht="12.75">
      <c r="BC1898"/>
    </row>
    <row r="1899" ht="12.75">
      <c r="BC1899"/>
    </row>
    <row r="1900" ht="12.75">
      <c r="BC1900"/>
    </row>
    <row r="1901" ht="12.75">
      <c r="BC1901"/>
    </row>
    <row r="1902" ht="12.75">
      <c r="BC1902"/>
    </row>
    <row r="1903" ht="12.75">
      <c r="BC1903"/>
    </row>
    <row r="1904" ht="12.75">
      <c r="BC1904"/>
    </row>
    <row r="1905" ht="12.75">
      <c r="BC1905"/>
    </row>
    <row r="1906" ht="12.75">
      <c r="BC1906"/>
    </row>
    <row r="1907" ht="12.75">
      <c r="BC1907"/>
    </row>
    <row r="1908" ht="12.75">
      <c r="BC1908"/>
    </row>
    <row r="1909" ht="12.75">
      <c r="BC1909"/>
    </row>
    <row r="1910" ht="12.75">
      <c r="BC1910"/>
    </row>
    <row r="1911" ht="12.75">
      <c r="BC1911"/>
    </row>
    <row r="1912" ht="12.75">
      <c r="BC1912"/>
    </row>
    <row r="1913" ht="12.75">
      <c r="BC1913"/>
    </row>
    <row r="1914" ht="12.75">
      <c r="BC1914"/>
    </row>
    <row r="1915" ht="12.75">
      <c r="BC1915"/>
    </row>
    <row r="1916" ht="12.75">
      <c r="BC1916"/>
    </row>
    <row r="1917" ht="12.75">
      <c r="BC1917"/>
    </row>
    <row r="1918" ht="12.75">
      <c r="BC1918"/>
    </row>
    <row r="1919" ht="12.75">
      <c r="BC1919"/>
    </row>
    <row r="1920" ht="12.75">
      <c r="BC1920"/>
    </row>
    <row r="1921" ht="12.75">
      <c r="BC1921"/>
    </row>
    <row r="1922" ht="12.75">
      <c r="BC1922"/>
    </row>
    <row r="1923" ht="12.75">
      <c r="BC1923"/>
    </row>
    <row r="1924" ht="12.75">
      <c r="BC1924"/>
    </row>
    <row r="1925" ht="12.75">
      <c r="BC1925"/>
    </row>
    <row r="1926" ht="12.75">
      <c r="BC1926"/>
    </row>
    <row r="1927" ht="12.75">
      <c r="BC1927"/>
    </row>
    <row r="1928" ht="12.75">
      <c r="BC1928"/>
    </row>
    <row r="1929" ht="12.75">
      <c r="BC1929"/>
    </row>
    <row r="1930" ht="12.75">
      <c r="BC1930"/>
    </row>
    <row r="1931" ht="12.75">
      <c r="BC1931"/>
    </row>
    <row r="1932" ht="12.75">
      <c r="BC1932"/>
    </row>
    <row r="1933" ht="12.75">
      <c r="BC1933"/>
    </row>
    <row r="1934" ht="12.75">
      <c r="BC1934"/>
    </row>
    <row r="1935" ht="12.75">
      <c r="BC1935"/>
    </row>
    <row r="1936" ht="12.75">
      <c r="BC1936"/>
    </row>
    <row r="1937" ht="12.75">
      <c r="BC1937"/>
    </row>
    <row r="1938" ht="12.75">
      <c r="BC1938"/>
    </row>
    <row r="1939" ht="12.75">
      <c r="BC1939"/>
    </row>
    <row r="1940" ht="12.75">
      <c r="BC1940"/>
    </row>
    <row r="1941" ht="12.75">
      <c r="BC1941"/>
    </row>
    <row r="1942" ht="12.75">
      <c r="BC1942"/>
    </row>
    <row r="1943" ht="12.75">
      <c r="BC1943"/>
    </row>
    <row r="1944" ht="12.75">
      <c r="BC1944"/>
    </row>
    <row r="1945" ht="12.75">
      <c r="BC1945"/>
    </row>
    <row r="1946" ht="12.75">
      <c r="BC1946"/>
    </row>
    <row r="1947" ht="12.75">
      <c r="BC1947"/>
    </row>
    <row r="1948" ht="12.75">
      <c r="BC1948"/>
    </row>
    <row r="1949" ht="12.75">
      <c r="BC1949"/>
    </row>
    <row r="1950" ht="12.75">
      <c r="BC1950"/>
    </row>
    <row r="1951" ht="12.75">
      <c r="BC1951"/>
    </row>
    <row r="1952" ht="12.75">
      <c r="BC1952"/>
    </row>
    <row r="1953" ht="12.75">
      <c r="BC1953"/>
    </row>
    <row r="1954" ht="12.75">
      <c r="BC1954"/>
    </row>
    <row r="1955" ht="12.75">
      <c r="BC1955"/>
    </row>
    <row r="1956" ht="12.75">
      <c r="BC1956"/>
    </row>
    <row r="1957" ht="12.75">
      <c r="BC1957"/>
    </row>
    <row r="1958" ht="12.75">
      <c r="BC1958"/>
    </row>
    <row r="1959" ht="12.75">
      <c r="BC1959"/>
    </row>
    <row r="1960" ht="12.75">
      <c r="BC1960"/>
    </row>
    <row r="1961" ht="12.75">
      <c r="BC1961"/>
    </row>
    <row r="1962" ht="12.75">
      <c r="BC1962"/>
    </row>
    <row r="1963" ht="12.75">
      <c r="BC1963"/>
    </row>
    <row r="1964" ht="12.75">
      <c r="BC1964"/>
    </row>
    <row r="1965" ht="12.75">
      <c r="BC1965"/>
    </row>
    <row r="1966" ht="12.75">
      <c r="BC1966"/>
    </row>
    <row r="1967" ht="12.75">
      <c r="BC1967"/>
    </row>
    <row r="1968" ht="12.75">
      <c r="BC1968"/>
    </row>
    <row r="1969" ht="12.75">
      <c r="BC1969"/>
    </row>
    <row r="1970" ht="12.75">
      <c r="BC1970"/>
    </row>
    <row r="1971" ht="12.75">
      <c r="BC1971"/>
    </row>
    <row r="1972" ht="12.75">
      <c r="BC1972"/>
    </row>
    <row r="1973" ht="12.75">
      <c r="BC1973"/>
    </row>
    <row r="1974" ht="12.75">
      <c r="BC1974"/>
    </row>
    <row r="1975" ht="12.75">
      <c r="BC1975"/>
    </row>
    <row r="1976" ht="12.75">
      <c r="BC1976"/>
    </row>
    <row r="1977" ht="12.75">
      <c r="BC1977"/>
    </row>
    <row r="1978" ht="12.75">
      <c r="BC1978"/>
    </row>
    <row r="1979" ht="12.75">
      <c r="BC1979"/>
    </row>
    <row r="1980" ht="12.75">
      <c r="BC1980"/>
    </row>
    <row r="1981" ht="12.75">
      <c r="BC1981"/>
    </row>
    <row r="1982" ht="12.75">
      <c r="BC1982"/>
    </row>
    <row r="1983" ht="12.75">
      <c r="BC1983"/>
    </row>
    <row r="1984" ht="12.75">
      <c r="BC1984"/>
    </row>
    <row r="1985" ht="12.75">
      <c r="BC1985"/>
    </row>
    <row r="1986" ht="12.75">
      <c r="BC1986"/>
    </row>
    <row r="1987" ht="12.75">
      <c r="BC1987"/>
    </row>
    <row r="1988" ht="12.75">
      <c r="BC1988"/>
    </row>
    <row r="1989" ht="12.75">
      <c r="BC1989"/>
    </row>
    <row r="1990" ht="12.75">
      <c r="BC1990"/>
    </row>
    <row r="1991" ht="12.75">
      <c r="BC1991"/>
    </row>
    <row r="1992" ht="12.75">
      <c r="BC1992"/>
    </row>
    <row r="1993" ht="12.75">
      <c r="BC1993"/>
    </row>
    <row r="1994" ht="12.75">
      <c r="BC1994"/>
    </row>
    <row r="1995" ht="12.75">
      <c r="BC1995"/>
    </row>
    <row r="1996" ht="12.75">
      <c r="BC1996"/>
    </row>
    <row r="1997" ht="12.75">
      <c r="BC1997"/>
    </row>
    <row r="1998" ht="12.75">
      <c r="BC1998"/>
    </row>
    <row r="1999" ht="12.75">
      <c r="BC1999"/>
    </row>
    <row r="2000" ht="12.75">
      <c r="BC2000"/>
    </row>
    <row r="2001" ht="12.75">
      <c r="BC2001"/>
    </row>
    <row r="2002" ht="12.75">
      <c r="BC2002"/>
    </row>
    <row r="2003" ht="12.75">
      <c r="BC2003"/>
    </row>
    <row r="2004" ht="12.75">
      <c r="BC2004"/>
    </row>
    <row r="2005" ht="12.75">
      <c r="BC2005"/>
    </row>
    <row r="2006" ht="12.75">
      <c r="BC2006"/>
    </row>
    <row r="2007" ht="12.75">
      <c r="BC2007"/>
    </row>
    <row r="2008" ht="12.75">
      <c r="BC2008"/>
    </row>
    <row r="2009" ht="12.75">
      <c r="BC2009"/>
    </row>
    <row r="2010" ht="12.75">
      <c r="BC2010"/>
    </row>
    <row r="2011" ht="12.75">
      <c r="BC2011"/>
    </row>
    <row r="2012" ht="12.75">
      <c r="BC2012"/>
    </row>
    <row r="2013" ht="12.75">
      <c r="BC2013"/>
    </row>
    <row r="2014" ht="12.75">
      <c r="BC2014"/>
    </row>
    <row r="2015" ht="12.75">
      <c r="BC2015"/>
    </row>
    <row r="2016" ht="12.75">
      <c r="BC2016"/>
    </row>
    <row r="2017" ht="12.75">
      <c r="BC2017"/>
    </row>
    <row r="2018" ht="12.75">
      <c r="BC2018"/>
    </row>
    <row r="2019" ht="12.75">
      <c r="BC2019"/>
    </row>
    <row r="2020" ht="12.75">
      <c r="BC2020"/>
    </row>
    <row r="2021" ht="12.75">
      <c r="BC2021"/>
    </row>
    <row r="2022" ht="12.75">
      <c r="BC2022"/>
    </row>
    <row r="2023" ht="12.75">
      <c r="BC2023"/>
    </row>
    <row r="2024" ht="12.75">
      <c r="BC2024"/>
    </row>
    <row r="2025" ht="12.75">
      <c r="BC2025"/>
    </row>
    <row r="2026" ht="12.75">
      <c r="BC2026"/>
    </row>
    <row r="2027" ht="12.75">
      <c r="BC2027"/>
    </row>
    <row r="2028" ht="12.75">
      <c r="BC2028"/>
    </row>
    <row r="2029" ht="12.75">
      <c r="BC2029"/>
    </row>
    <row r="2030" ht="12.75">
      <c r="BC2030"/>
    </row>
    <row r="2031" ht="12.75">
      <c r="BC2031"/>
    </row>
    <row r="2032" ht="12.75">
      <c r="BC2032"/>
    </row>
    <row r="2033" ht="12.75">
      <c r="BC2033"/>
    </row>
    <row r="2034" ht="12.75">
      <c r="BC2034"/>
    </row>
    <row r="2035" ht="12.75">
      <c r="BC2035"/>
    </row>
    <row r="2036" ht="12.75">
      <c r="BC2036"/>
    </row>
    <row r="2037" ht="12.75">
      <c r="BC2037"/>
    </row>
    <row r="2038" ht="12.75">
      <c r="BC2038"/>
    </row>
    <row r="2039" ht="12.75">
      <c r="BC2039"/>
    </row>
    <row r="2040" ht="12.75">
      <c r="BC2040"/>
    </row>
    <row r="2041" ht="12.75">
      <c r="BC2041"/>
    </row>
    <row r="2042" ht="12.75">
      <c r="BC2042"/>
    </row>
    <row r="2043" ht="12.75">
      <c r="BC2043"/>
    </row>
    <row r="2044" ht="12.75">
      <c r="BC2044"/>
    </row>
    <row r="2045" ht="12.75">
      <c r="BC2045"/>
    </row>
    <row r="2046" ht="12.75">
      <c r="BC2046"/>
    </row>
    <row r="2047" ht="12.75">
      <c r="BC2047"/>
    </row>
    <row r="2048" ht="12.75">
      <c r="BC2048"/>
    </row>
    <row r="2049" ht="12.75">
      <c r="BC2049"/>
    </row>
    <row r="2050" ht="12.75">
      <c r="BC2050"/>
    </row>
    <row r="2051" ht="12.75">
      <c r="BC2051"/>
    </row>
    <row r="2052" ht="12.75">
      <c r="BC2052"/>
    </row>
    <row r="2053" ht="12.75">
      <c r="BC2053"/>
    </row>
    <row r="2054" ht="12.75">
      <c r="BC2054"/>
    </row>
    <row r="2055" ht="12.75">
      <c r="BC2055"/>
    </row>
    <row r="2056" ht="12.75">
      <c r="BC2056"/>
    </row>
    <row r="2057" ht="12.75">
      <c r="BC2057"/>
    </row>
    <row r="2058" ht="12.75">
      <c r="BC2058"/>
    </row>
    <row r="2059" ht="12.75">
      <c r="BC2059"/>
    </row>
    <row r="2060" ht="12.75">
      <c r="BC2060"/>
    </row>
    <row r="2061" ht="12.75">
      <c r="BC2061"/>
    </row>
    <row r="2062" ht="12.75">
      <c r="BC2062"/>
    </row>
    <row r="2063" ht="12.75">
      <c r="BC2063"/>
    </row>
    <row r="2064" ht="12.75">
      <c r="BC2064"/>
    </row>
    <row r="2065" ht="12.75">
      <c r="BC2065"/>
    </row>
    <row r="2066" ht="12.75">
      <c r="BC2066"/>
    </row>
    <row r="2067" ht="12.75">
      <c r="BC2067"/>
    </row>
    <row r="2068" ht="12.75">
      <c r="BC2068"/>
    </row>
    <row r="2069" ht="12.75">
      <c r="BC2069"/>
    </row>
    <row r="2070" ht="12.75">
      <c r="BC2070"/>
    </row>
    <row r="2071" ht="12.75">
      <c r="BC2071"/>
    </row>
    <row r="2072" ht="12.75">
      <c r="BC2072"/>
    </row>
    <row r="2073" ht="12.75">
      <c r="BC2073"/>
    </row>
    <row r="2074" ht="12.75">
      <c r="BC2074"/>
    </row>
    <row r="2075" ht="12.75">
      <c r="BC2075"/>
    </row>
    <row r="2076" ht="12.75">
      <c r="BC2076"/>
    </row>
    <row r="2077" ht="12.75">
      <c r="BC2077"/>
    </row>
    <row r="2078" ht="12.75">
      <c r="BC2078"/>
    </row>
    <row r="2079" ht="12.75">
      <c r="BC2079"/>
    </row>
    <row r="2080" ht="12.75">
      <c r="BC2080"/>
    </row>
    <row r="2081" ht="12.75">
      <c r="BC2081"/>
    </row>
    <row r="2082" ht="12.75">
      <c r="BC2082"/>
    </row>
    <row r="2083" ht="12.75">
      <c r="BC2083"/>
    </row>
    <row r="2084" ht="12.75">
      <c r="BC2084"/>
    </row>
    <row r="2085" ht="12.75">
      <c r="BC2085"/>
    </row>
    <row r="2086" ht="12.75">
      <c r="BC2086"/>
    </row>
    <row r="2087" ht="12.75">
      <c r="BC2087"/>
    </row>
    <row r="2088" ht="12.75">
      <c r="BC2088"/>
    </row>
    <row r="2089" ht="12.75">
      <c r="BC2089"/>
    </row>
    <row r="2090" ht="12.75">
      <c r="BC2090"/>
    </row>
    <row r="2091" ht="12.75">
      <c r="BC2091"/>
    </row>
    <row r="2092" ht="12.75">
      <c r="BC2092"/>
    </row>
    <row r="2093" ht="12.75">
      <c r="BC2093"/>
    </row>
    <row r="2094" ht="12.75">
      <c r="BC2094"/>
    </row>
    <row r="2095" ht="12.75">
      <c r="BC2095"/>
    </row>
    <row r="2096" ht="12.75">
      <c r="BC2096"/>
    </row>
    <row r="2097" ht="12.75">
      <c r="BC2097"/>
    </row>
    <row r="2098" ht="12.75">
      <c r="BC2098"/>
    </row>
    <row r="2099" ht="12.75">
      <c r="BC2099"/>
    </row>
    <row r="2100" ht="12.75">
      <c r="BC2100"/>
    </row>
    <row r="2101" ht="12.75">
      <c r="BC2101"/>
    </row>
    <row r="2102" ht="12.75">
      <c r="BC2102"/>
    </row>
    <row r="2103" ht="12.75">
      <c r="BC2103"/>
    </row>
    <row r="2104" ht="12.75">
      <c r="BC2104"/>
    </row>
    <row r="2105" ht="12.75">
      <c r="BC2105"/>
    </row>
    <row r="2106" ht="12.75">
      <c r="BC2106"/>
    </row>
    <row r="2107" ht="12.75">
      <c r="BC2107"/>
    </row>
    <row r="2108" ht="12.75">
      <c r="BC2108"/>
    </row>
    <row r="2109" ht="12.75">
      <c r="BC2109"/>
    </row>
    <row r="2110" ht="12.75">
      <c r="BC2110"/>
    </row>
    <row r="2111" ht="12.75">
      <c r="BC2111"/>
    </row>
    <row r="2112" ht="12.75">
      <c r="BC2112"/>
    </row>
    <row r="2113" ht="12.75">
      <c r="BC2113"/>
    </row>
    <row r="2114" ht="12.75">
      <c r="BC2114"/>
    </row>
    <row r="2115" ht="12.75">
      <c r="BC2115"/>
    </row>
    <row r="2116" ht="12.75">
      <c r="BC2116"/>
    </row>
    <row r="2117" ht="12.75">
      <c r="BC2117"/>
    </row>
    <row r="2118" ht="12.75">
      <c r="BC2118"/>
    </row>
    <row r="2119" ht="12.75">
      <c r="BC2119"/>
    </row>
    <row r="2120" ht="12.75">
      <c r="BC2120"/>
    </row>
    <row r="2121" ht="12.75">
      <c r="BC2121"/>
    </row>
    <row r="2122" ht="12.75">
      <c r="BC2122"/>
    </row>
    <row r="2123" ht="12.75">
      <c r="BC2123"/>
    </row>
    <row r="2124" ht="12.75">
      <c r="BC2124"/>
    </row>
    <row r="2125" ht="12.75">
      <c r="BC2125"/>
    </row>
    <row r="2126" ht="12.75">
      <c r="BC2126"/>
    </row>
    <row r="2127" ht="12.75">
      <c r="BC2127"/>
    </row>
    <row r="2128" ht="12.75">
      <c r="BC2128"/>
    </row>
    <row r="2129" ht="12.75">
      <c r="BC2129"/>
    </row>
    <row r="2130" ht="12.75">
      <c r="BC2130"/>
    </row>
    <row r="2131" ht="12.75">
      <c r="BC2131"/>
    </row>
    <row r="2132" ht="12.75">
      <c r="BC2132"/>
    </row>
    <row r="2133" ht="12.75">
      <c r="BC2133"/>
    </row>
    <row r="2134" ht="12.75">
      <c r="BC2134"/>
    </row>
    <row r="2135" ht="12.75">
      <c r="BC2135"/>
    </row>
    <row r="2136" ht="12.75">
      <c r="BC2136"/>
    </row>
    <row r="2137" ht="12.75">
      <c r="BC2137"/>
    </row>
    <row r="2138" ht="12.75">
      <c r="BC2138"/>
    </row>
    <row r="2139" ht="12.75">
      <c r="BC2139"/>
    </row>
    <row r="2140" ht="12.75">
      <c r="BC2140"/>
    </row>
    <row r="2141" ht="12.75">
      <c r="BC2141"/>
    </row>
    <row r="2142" ht="12.75">
      <c r="BC2142"/>
    </row>
    <row r="2143" ht="12.75">
      <c r="BC2143"/>
    </row>
    <row r="2144" ht="12.75">
      <c r="BC2144"/>
    </row>
    <row r="2145" ht="12.75">
      <c r="BC2145"/>
    </row>
    <row r="2146" ht="12.75">
      <c r="BC2146"/>
    </row>
    <row r="2147" ht="12.75">
      <c r="BC2147"/>
    </row>
    <row r="2148" ht="12.75">
      <c r="BC2148"/>
    </row>
    <row r="2149" ht="12.75">
      <c r="BC2149"/>
    </row>
    <row r="2150" ht="12.75">
      <c r="BC2150"/>
    </row>
    <row r="2151" ht="12.75">
      <c r="BC2151"/>
    </row>
    <row r="2152" ht="12.75">
      <c r="BC2152"/>
    </row>
    <row r="2153" ht="12.75">
      <c r="BC2153"/>
    </row>
    <row r="2154" ht="12.75">
      <c r="BC2154"/>
    </row>
    <row r="2155" ht="12.75">
      <c r="BC2155"/>
    </row>
    <row r="2156" ht="12.75">
      <c r="BC2156"/>
    </row>
    <row r="2157" ht="12.75">
      <c r="BC2157"/>
    </row>
    <row r="2158" ht="12.75">
      <c r="BC2158"/>
    </row>
    <row r="2159" ht="12.75">
      <c r="BC2159"/>
    </row>
    <row r="2160" ht="12.75">
      <c r="BC2160"/>
    </row>
    <row r="2161" ht="12.75">
      <c r="BC2161"/>
    </row>
    <row r="2162" ht="12.75">
      <c r="BC2162"/>
    </row>
    <row r="2163" ht="12.75">
      <c r="BC2163"/>
    </row>
    <row r="2164" ht="12.75">
      <c r="BC2164"/>
    </row>
    <row r="2165" ht="12.75">
      <c r="BC2165"/>
    </row>
    <row r="2166" ht="12.75">
      <c r="BC2166"/>
    </row>
    <row r="2167" ht="12.75">
      <c r="BC2167"/>
    </row>
    <row r="2168" ht="12.75">
      <c r="BC2168"/>
    </row>
    <row r="2169" ht="12.75">
      <c r="BC2169"/>
    </row>
    <row r="2170" ht="12.75">
      <c r="BC2170"/>
    </row>
    <row r="2171" ht="12.75">
      <c r="BC2171"/>
    </row>
    <row r="2172" ht="12.75">
      <c r="BC2172"/>
    </row>
    <row r="2173" ht="12.75">
      <c r="BC2173"/>
    </row>
    <row r="2174" ht="12.75">
      <c r="BC2174"/>
    </row>
    <row r="2175" ht="12.75">
      <c r="BC2175"/>
    </row>
    <row r="2176" ht="12.75">
      <c r="BC2176"/>
    </row>
    <row r="2177" ht="12.75">
      <c r="BC2177"/>
    </row>
    <row r="2178" ht="12.75">
      <c r="BC2178"/>
    </row>
    <row r="2179" ht="12.75">
      <c r="BC2179"/>
    </row>
    <row r="2180" ht="12.75">
      <c r="BC2180"/>
    </row>
    <row r="2181" ht="12.75">
      <c r="BC2181"/>
    </row>
    <row r="2182" ht="12.75">
      <c r="BC2182"/>
    </row>
    <row r="2183" ht="12.75">
      <c r="BC2183"/>
    </row>
    <row r="2184" ht="12.75">
      <c r="BC2184"/>
    </row>
    <row r="2185" ht="12.75">
      <c r="BC2185"/>
    </row>
    <row r="2186" ht="12.75">
      <c r="BC2186"/>
    </row>
    <row r="2187" ht="12.75">
      <c r="BC2187"/>
    </row>
    <row r="2188" ht="12.75">
      <c r="BC2188"/>
    </row>
    <row r="2189" ht="12.75">
      <c r="BC2189"/>
    </row>
    <row r="2190" ht="12.75">
      <c r="BC2190"/>
    </row>
    <row r="2191" ht="12.75">
      <c r="BC2191"/>
    </row>
    <row r="2192" ht="12.75">
      <c r="BC2192"/>
    </row>
    <row r="2193" ht="12.75">
      <c r="BC2193"/>
    </row>
    <row r="2194" ht="12.75">
      <c r="BC2194"/>
    </row>
    <row r="2195" ht="12.75">
      <c r="BC2195"/>
    </row>
    <row r="2196" ht="12.75">
      <c r="BC2196"/>
    </row>
    <row r="2197" ht="12.75">
      <c r="BC2197"/>
    </row>
    <row r="2198" ht="12.75">
      <c r="BC2198"/>
    </row>
    <row r="2199" ht="12.75">
      <c r="BC2199"/>
    </row>
    <row r="2200" ht="12.75">
      <c r="BC2200"/>
    </row>
    <row r="2201" ht="12.75">
      <c r="BC2201"/>
    </row>
    <row r="2202" ht="12.75">
      <c r="BC2202"/>
    </row>
    <row r="2203" ht="12.75">
      <c r="BC2203"/>
    </row>
    <row r="2204" ht="12.75">
      <c r="BC2204"/>
    </row>
    <row r="2205" ht="12.75">
      <c r="BC2205"/>
    </row>
    <row r="2206" ht="12.75">
      <c r="BC2206"/>
    </row>
    <row r="2207" ht="12.75">
      <c r="BC2207"/>
    </row>
    <row r="2208" ht="12.75">
      <c r="BC2208"/>
    </row>
    <row r="2209" ht="12.75">
      <c r="BC2209"/>
    </row>
    <row r="2210" ht="12.75">
      <c r="BC2210"/>
    </row>
    <row r="2211" ht="12.75">
      <c r="BC2211"/>
    </row>
    <row r="2212" ht="12.75">
      <c r="BC2212"/>
    </row>
    <row r="2213" ht="12.75">
      <c r="BC2213"/>
    </row>
    <row r="2214" ht="12.75">
      <c r="BC2214"/>
    </row>
    <row r="2215" ht="12.75">
      <c r="BC2215"/>
    </row>
    <row r="2216" ht="12.75">
      <c r="BC2216"/>
    </row>
    <row r="2217" ht="12.75">
      <c r="BC2217"/>
    </row>
    <row r="2218" ht="12.75">
      <c r="BC2218"/>
    </row>
    <row r="2219" ht="12.75">
      <c r="BC2219"/>
    </row>
    <row r="2220" ht="12.75">
      <c r="BC2220"/>
    </row>
    <row r="2221" ht="12.75">
      <c r="BC2221"/>
    </row>
    <row r="2222" ht="12.75">
      <c r="BC2222"/>
    </row>
    <row r="2223" ht="12.75">
      <c r="BC2223"/>
    </row>
    <row r="2224" ht="12.75">
      <c r="BC2224"/>
    </row>
    <row r="2225" ht="12.75">
      <c r="BC2225"/>
    </row>
    <row r="2226" ht="12.75">
      <c r="BC2226"/>
    </row>
    <row r="2227" ht="12.75">
      <c r="BC2227"/>
    </row>
    <row r="2228" ht="12.75">
      <c r="BC2228"/>
    </row>
    <row r="2229" ht="12.75">
      <c r="BC2229"/>
    </row>
    <row r="2230" ht="12.75">
      <c r="BC2230"/>
    </row>
    <row r="2231" ht="12.75">
      <c r="BC2231"/>
    </row>
    <row r="2232" ht="12.75">
      <c r="BC2232"/>
    </row>
    <row r="2233" ht="12.75">
      <c r="BC2233"/>
    </row>
    <row r="2234" ht="12.75">
      <c r="BC2234"/>
    </row>
    <row r="2235" ht="12.75">
      <c r="BC2235"/>
    </row>
    <row r="2236" ht="12.75">
      <c r="BC2236"/>
    </row>
    <row r="2237" ht="12.75">
      <c r="BC2237"/>
    </row>
    <row r="2238" ht="12.75">
      <c r="BC2238"/>
    </row>
    <row r="2239" ht="12.75">
      <c r="BC2239"/>
    </row>
    <row r="2240" ht="12.75">
      <c r="BC2240"/>
    </row>
    <row r="2241" ht="12.75">
      <c r="BC2241"/>
    </row>
    <row r="2242" ht="12.75">
      <c r="BC2242"/>
    </row>
    <row r="2243" ht="12.75">
      <c r="BC2243"/>
    </row>
    <row r="2244" ht="12.75">
      <c r="BC2244"/>
    </row>
    <row r="2245" ht="12.75">
      <c r="BC2245"/>
    </row>
    <row r="2246" ht="12.75">
      <c r="BC2246"/>
    </row>
    <row r="2247" ht="12.75">
      <c r="BC2247"/>
    </row>
    <row r="2248" ht="12.75">
      <c r="BC2248"/>
    </row>
    <row r="2249" ht="12.75">
      <c r="BC2249"/>
    </row>
    <row r="2250" ht="12.75">
      <c r="BC2250"/>
    </row>
    <row r="2251" ht="12.75">
      <c r="BC2251"/>
    </row>
    <row r="2252" ht="12.75">
      <c r="BC2252"/>
    </row>
    <row r="2253" ht="12.75">
      <c r="BC2253"/>
    </row>
    <row r="2254" ht="12.75">
      <c r="BC2254"/>
    </row>
    <row r="2255" ht="12.75">
      <c r="BC2255"/>
    </row>
    <row r="2256" ht="12.75">
      <c r="BC2256"/>
    </row>
    <row r="2257" ht="12.75">
      <c r="BC2257"/>
    </row>
    <row r="2258" ht="12.75">
      <c r="BC2258"/>
    </row>
    <row r="2259" ht="12.75">
      <c r="BC2259"/>
    </row>
    <row r="2260" ht="12.75">
      <c r="BC2260"/>
    </row>
    <row r="2261" ht="12.75">
      <c r="BC2261"/>
    </row>
    <row r="2262" ht="12.75">
      <c r="BC2262"/>
    </row>
    <row r="2263" ht="12.75">
      <c r="BC2263"/>
    </row>
    <row r="2264" ht="12.75">
      <c r="BC2264"/>
    </row>
    <row r="2265" ht="12.75">
      <c r="BC2265"/>
    </row>
    <row r="2266" ht="12.75">
      <c r="BC2266"/>
    </row>
    <row r="2267" ht="12.75">
      <c r="BC2267"/>
    </row>
    <row r="2268" ht="12.75">
      <c r="BC2268"/>
    </row>
    <row r="2269" ht="12.75">
      <c r="BC2269"/>
    </row>
    <row r="2270" ht="12.75">
      <c r="BC2270"/>
    </row>
    <row r="2271" ht="12.75">
      <c r="BC2271"/>
    </row>
    <row r="2272" ht="12.75">
      <c r="BC2272"/>
    </row>
    <row r="2273" ht="12.75">
      <c r="BC2273"/>
    </row>
    <row r="2274" ht="12.75">
      <c r="BC2274"/>
    </row>
    <row r="2275" ht="12.75">
      <c r="BC2275"/>
    </row>
    <row r="2276" ht="12.75">
      <c r="BC2276"/>
    </row>
    <row r="2277" ht="12.75">
      <c r="BC2277"/>
    </row>
    <row r="2278" ht="12.75">
      <c r="BC2278"/>
    </row>
    <row r="2279" ht="12.75">
      <c r="BC2279"/>
    </row>
    <row r="2280" ht="12.75">
      <c r="BC2280"/>
    </row>
    <row r="2281" ht="12.75">
      <c r="BC2281"/>
    </row>
    <row r="2282" ht="12.75">
      <c r="BC2282"/>
    </row>
    <row r="2283" ht="12.75">
      <c r="BC2283"/>
    </row>
    <row r="2284" ht="12.75">
      <c r="BC2284"/>
    </row>
    <row r="2285" ht="12.75">
      <c r="BC2285"/>
    </row>
    <row r="2286" ht="12.75">
      <c r="BC2286"/>
    </row>
    <row r="2287" ht="12.75">
      <c r="BC2287"/>
    </row>
    <row r="2288" ht="12.75">
      <c r="BC2288"/>
    </row>
    <row r="2289" ht="12.75">
      <c r="BC2289"/>
    </row>
    <row r="2290" ht="12.75">
      <c r="BC2290"/>
    </row>
    <row r="2291" ht="12.75">
      <c r="BC2291"/>
    </row>
    <row r="2292" ht="12.75">
      <c r="BC2292"/>
    </row>
    <row r="2293" ht="12.75">
      <c r="BC2293"/>
    </row>
    <row r="2294" ht="12.75">
      <c r="BC2294"/>
    </row>
    <row r="2295" ht="12.75">
      <c r="BC2295"/>
    </row>
    <row r="2296" ht="12.75">
      <c r="BC2296"/>
    </row>
    <row r="2297" ht="12.75">
      <c r="BC2297"/>
    </row>
    <row r="2298" ht="12.75">
      <c r="BC2298"/>
    </row>
    <row r="2299" ht="12.75">
      <c r="BC2299"/>
    </row>
    <row r="2300" ht="12.75">
      <c r="BC2300"/>
    </row>
    <row r="2301" ht="12.75">
      <c r="BC2301"/>
    </row>
    <row r="2302" ht="12.75">
      <c r="BC2302"/>
    </row>
    <row r="2303" ht="12.75">
      <c r="BC2303"/>
    </row>
    <row r="2304" ht="12.75">
      <c r="BC2304"/>
    </row>
    <row r="2305" ht="12.75">
      <c r="BC2305"/>
    </row>
    <row r="2306" ht="12.75">
      <c r="BC2306"/>
    </row>
    <row r="2307" ht="12.75">
      <c r="BC2307"/>
    </row>
    <row r="2308" ht="12.75">
      <c r="BC2308"/>
    </row>
    <row r="2309" ht="12.75">
      <c r="BC2309"/>
    </row>
    <row r="2310" ht="12.75">
      <c r="BC2310"/>
    </row>
    <row r="2311" ht="12.75">
      <c r="BC2311"/>
    </row>
    <row r="2312" ht="12.75">
      <c r="BC2312"/>
    </row>
    <row r="2313" ht="12.75">
      <c r="BC2313"/>
    </row>
    <row r="2314" ht="12.75">
      <c r="BC2314"/>
    </row>
    <row r="2315" ht="12.75">
      <c r="BC2315"/>
    </row>
    <row r="2316" ht="12.75">
      <c r="BC2316"/>
    </row>
    <row r="2317" ht="12.75">
      <c r="BC2317"/>
    </row>
    <row r="2318" ht="12.75">
      <c r="BC2318"/>
    </row>
    <row r="2319" ht="12.75">
      <c r="BC2319"/>
    </row>
    <row r="2320" ht="12.75">
      <c r="BC2320"/>
    </row>
    <row r="2321" ht="12.75">
      <c r="BC2321"/>
    </row>
    <row r="2322" ht="12.75">
      <c r="BC2322"/>
    </row>
    <row r="2323" ht="12.75">
      <c r="BC2323"/>
    </row>
    <row r="2324" ht="12.75">
      <c r="BC2324"/>
    </row>
    <row r="2325" ht="12.75">
      <c r="BC2325"/>
    </row>
    <row r="2326" ht="12.75">
      <c r="BC2326"/>
    </row>
    <row r="2327" ht="12.75">
      <c r="BC2327"/>
    </row>
    <row r="2328" ht="12.75">
      <c r="BC2328"/>
    </row>
    <row r="2329" ht="12.75">
      <c r="BC2329"/>
    </row>
    <row r="2330" ht="12.75">
      <c r="BC2330"/>
    </row>
    <row r="2331" ht="12.75">
      <c r="BC2331"/>
    </row>
    <row r="2332" ht="12.75">
      <c r="BC2332"/>
    </row>
    <row r="2333" ht="12.75">
      <c r="BC2333"/>
    </row>
    <row r="2334" ht="12.75">
      <c r="BC2334"/>
    </row>
    <row r="2335" ht="12.75">
      <c r="BC2335"/>
    </row>
    <row r="2336" ht="12.75">
      <c r="BC2336"/>
    </row>
    <row r="2337" ht="12.75">
      <c r="BC2337"/>
    </row>
    <row r="2338" ht="12.75">
      <c r="BC2338"/>
    </row>
    <row r="2339" ht="12.75">
      <c r="BC2339"/>
    </row>
    <row r="2340" ht="12.75">
      <c r="BC2340"/>
    </row>
    <row r="2341" ht="12.75">
      <c r="BC2341"/>
    </row>
    <row r="2342" ht="12.75">
      <c r="BC2342"/>
    </row>
    <row r="2343" ht="12.75">
      <c r="BC2343"/>
    </row>
    <row r="2344" ht="12.75">
      <c r="BC2344"/>
    </row>
    <row r="2345" ht="12.75">
      <c r="BC2345"/>
    </row>
    <row r="2346" ht="12.75">
      <c r="BC2346"/>
    </row>
    <row r="2347" ht="12.75">
      <c r="BC2347"/>
    </row>
    <row r="2348" ht="12.75">
      <c r="BC2348"/>
    </row>
    <row r="2349" ht="12.75">
      <c r="BC2349"/>
    </row>
    <row r="2350" ht="12.75">
      <c r="BC2350"/>
    </row>
    <row r="2351" ht="12.75">
      <c r="BC2351"/>
    </row>
    <row r="2352" ht="12.75">
      <c r="BC2352"/>
    </row>
    <row r="2353" ht="12.75">
      <c r="BC2353"/>
    </row>
    <row r="2354" ht="12.75">
      <c r="BC2354"/>
    </row>
    <row r="2355" ht="12.75">
      <c r="BC2355"/>
    </row>
    <row r="2356" ht="12.75">
      <c r="BC2356"/>
    </row>
    <row r="2357" ht="12.75">
      <c r="BC2357"/>
    </row>
    <row r="2358" ht="12.75">
      <c r="BC2358"/>
    </row>
    <row r="2359" ht="12.75">
      <c r="BC2359"/>
    </row>
    <row r="2360" ht="12.75">
      <c r="BC2360"/>
    </row>
    <row r="2361" ht="12.75">
      <c r="BC2361"/>
    </row>
    <row r="2362" ht="12.75">
      <c r="BC2362"/>
    </row>
    <row r="2363" ht="12.75">
      <c r="BC2363"/>
    </row>
    <row r="2364" ht="12.75">
      <c r="BC2364"/>
    </row>
    <row r="2365" ht="12.75">
      <c r="BC2365"/>
    </row>
    <row r="2366" ht="12.75">
      <c r="BC2366"/>
    </row>
    <row r="2367" ht="12.75">
      <c r="BC2367"/>
    </row>
    <row r="2368" ht="12.75">
      <c r="BC2368"/>
    </row>
    <row r="2369" ht="12.75">
      <c r="BC2369"/>
    </row>
    <row r="2370" ht="12.75">
      <c r="BC2370"/>
    </row>
    <row r="2371" ht="12.75">
      <c r="BC2371"/>
    </row>
    <row r="2372" ht="12.75">
      <c r="BC2372"/>
    </row>
    <row r="2373" ht="12.75">
      <c r="BC2373"/>
    </row>
    <row r="2374" ht="12.75">
      <c r="BC2374"/>
    </row>
    <row r="2375" ht="12.75">
      <c r="BC2375"/>
    </row>
    <row r="2376" ht="12.75">
      <c r="BC2376"/>
    </row>
    <row r="2377" ht="12.75">
      <c r="BC2377"/>
    </row>
    <row r="2378" ht="12.75">
      <c r="BC2378"/>
    </row>
    <row r="2379" ht="12.75">
      <c r="BC2379"/>
    </row>
    <row r="2380" ht="12.75">
      <c r="BC2380"/>
    </row>
    <row r="2381" ht="12.75">
      <c r="BC2381"/>
    </row>
    <row r="2382" ht="12.75">
      <c r="BC2382"/>
    </row>
    <row r="2383" ht="12.75">
      <c r="BC2383"/>
    </row>
    <row r="2384" ht="12.75">
      <c r="BC2384"/>
    </row>
    <row r="2385" ht="12.75">
      <c r="BC2385"/>
    </row>
    <row r="2386" ht="12.75">
      <c r="BC2386"/>
    </row>
    <row r="2387" ht="12.75">
      <c r="BC2387"/>
    </row>
    <row r="2388" ht="12.75">
      <c r="BC2388"/>
    </row>
    <row r="2389" ht="12.75">
      <c r="BC2389"/>
    </row>
    <row r="2390" ht="12.75">
      <c r="BC2390"/>
    </row>
    <row r="2391" ht="12.75">
      <c r="BC2391"/>
    </row>
    <row r="2392" ht="12.75">
      <c r="BC2392"/>
    </row>
    <row r="2393" ht="12.75">
      <c r="BC2393"/>
    </row>
    <row r="2394" ht="12.75">
      <c r="BC2394"/>
    </row>
    <row r="2395" ht="12.75">
      <c r="BC2395"/>
    </row>
    <row r="2396" ht="12.75">
      <c r="BC2396"/>
    </row>
    <row r="2397" ht="12.75">
      <c r="BC2397"/>
    </row>
    <row r="2398" ht="12.75">
      <c r="BC2398"/>
    </row>
    <row r="2399" ht="12.75">
      <c r="BC2399"/>
    </row>
    <row r="2400" ht="12.75">
      <c r="BC2400"/>
    </row>
    <row r="2401" ht="12.75">
      <c r="BC2401"/>
    </row>
    <row r="2402" ht="12.75">
      <c r="BC2402"/>
    </row>
    <row r="2403" ht="12.75">
      <c r="BC2403"/>
    </row>
    <row r="2404" ht="12.75">
      <c r="BC2404"/>
    </row>
    <row r="2405" ht="12.75">
      <c r="BC2405"/>
    </row>
    <row r="2406" ht="12.75">
      <c r="BC2406"/>
    </row>
    <row r="2407" ht="12.75">
      <c r="BC2407"/>
    </row>
    <row r="2408" ht="12.75">
      <c r="BC2408"/>
    </row>
    <row r="2409" ht="12.75">
      <c r="BC2409"/>
    </row>
    <row r="2410" ht="12.75">
      <c r="BC2410"/>
    </row>
    <row r="2411" ht="12.75">
      <c r="BC2411"/>
    </row>
    <row r="2412" ht="12.75">
      <c r="BC2412"/>
    </row>
    <row r="2413" ht="12.75">
      <c r="BC2413"/>
    </row>
    <row r="2414" ht="12.75">
      <c r="BC2414"/>
    </row>
    <row r="2415" ht="12.75">
      <c r="BC2415"/>
    </row>
    <row r="2416" ht="12.75">
      <c r="BC2416"/>
    </row>
    <row r="2417" ht="12.75">
      <c r="BC2417"/>
    </row>
    <row r="2418" ht="12.75">
      <c r="BC2418"/>
    </row>
    <row r="2419" ht="12.75">
      <c r="BC2419"/>
    </row>
    <row r="2420" ht="12.75">
      <c r="BC2420"/>
    </row>
    <row r="2421" ht="12.75">
      <c r="BC2421"/>
    </row>
    <row r="2422" ht="12.75">
      <c r="BC2422"/>
    </row>
    <row r="2423" ht="12.75">
      <c r="BC2423"/>
    </row>
    <row r="2424" ht="12.75">
      <c r="BC2424"/>
    </row>
    <row r="2425" ht="12.75">
      <c r="BC2425"/>
    </row>
    <row r="2426" ht="12.75">
      <c r="BC2426"/>
    </row>
    <row r="2427" ht="12.75">
      <c r="BC2427"/>
    </row>
    <row r="2428" ht="12.75">
      <c r="BC2428"/>
    </row>
    <row r="2429" ht="12.75">
      <c r="BC2429"/>
    </row>
    <row r="2430" ht="12.75">
      <c r="BC2430"/>
    </row>
    <row r="2431" ht="12.75">
      <c r="BC2431"/>
    </row>
    <row r="2432" ht="12.75">
      <c r="BC2432"/>
    </row>
    <row r="2433" ht="12.75">
      <c r="BC2433"/>
    </row>
    <row r="2434" ht="12.75">
      <c r="BC2434"/>
    </row>
    <row r="2435" ht="12.75">
      <c r="BC2435"/>
    </row>
    <row r="2436" ht="12.75">
      <c r="BC2436"/>
    </row>
    <row r="2437" ht="12.75">
      <c r="BC2437"/>
    </row>
    <row r="2438" ht="12.75">
      <c r="BC2438"/>
    </row>
    <row r="2439" ht="12.75">
      <c r="BC2439"/>
    </row>
    <row r="2440" ht="12.75">
      <c r="BC2440"/>
    </row>
    <row r="2441" ht="12.75">
      <c r="BC2441"/>
    </row>
    <row r="2442" ht="12.75">
      <c r="BC2442"/>
    </row>
    <row r="2443" ht="12.75">
      <c r="BC2443"/>
    </row>
    <row r="2444" ht="12.75">
      <c r="BC2444"/>
    </row>
    <row r="2445" ht="12.75">
      <c r="BC2445"/>
    </row>
    <row r="2446" ht="12.75">
      <c r="BC2446"/>
    </row>
    <row r="2447" ht="12.75">
      <c r="BC2447"/>
    </row>
    <row r="2448" ht="12.75">
      <c r="BC2448"/>
    </row>
    <row r="2449" ht="12.75">
      <c r="BC2449"/>
    </row>
    <row r="2450" ht="12.75">
      <c r="BC2450"/>
    </row>
    <row r="2451" ht="12.75">
      <c r="BC2451"/>
    </row>
    <row r="2452" ht="12.75">
      <c r="BC2452"/>
    </row>
    <row r="2453" ht="12.75">
      <c r="BC2453"/>
    </row>
    <row r="2454" ht="12.75">
      <c r="BC2454"/>
    </row>
    <row r="2455" ht="12.75">
      <c r="BC2455"/>
    </row>
    <row r="2456" ht="12.75">
      <c r="BC2456"/>
    </row>
    <row r="2457" ht="12.75">
      <c r="BC2457"/>
    </row>
    <row r="2458" ht="12.75">
      <c r="BC2458"/>
    </row>
    <row r="2459" ht="12.75">
      <c r="BC2459"/>
    </row>
    <row r="2460" ht="12.75">
      <c r="BC2460"/>
    </row>
    <row r="2461" ht="12.75">
      <c r="BC2461"/>
    </row>
    <row r="2462" ht="12.75">
      <c r="BC2462"/>
    </row>
    <row r="2463" ht="12.75">
      <c r="BC2463"/>
    </row>
    <row r="2464" ht="12.75">
      <c r="BC2464"/>
    </row>
    <row r="2465" ht="12.75">
      <c r="BC2465"/>
    </row>
    <row r="2466" ht="12.75">
      <c r="BC2466"/>
    </row>
    <row r="2467" ht="12.75">
      <c r="BC2467"/>
    </row>
    <row r="2468" ht="12.75">
      <c r="BC2468"/>
    </row>
    <row r="2469" ht="12.75">
      <c r="BC2469"/>
    </row>
    <row r="2470" ht="12.75">
      <c r="BC2470"/>
    </row>
    <row r="2471" ht="12.75">
      <c r="BC2471"/>
    </row>
    <row r="2472" ht="12.75">
      <c r="BC2472"/>
    </row>
    <row r="2473" ht="12.75">
      <c r="BC2473"/>
    </row>
    <row r="2474" ht="12.75">
      <c r="BC2474"/>
    </row>
    <row r="2475" ht="12.75">
      <c r="BC2475"/>
    </row>
    <row r="2476" ht="12.75">
      <c r="BC2476"/>
    </row>
    <row r="2477" ht="12.75">
      <c r="BC2477"/>
    </row>
    <row r="2478" ht="12.75">
      <c r="BC2478"/>
    </row>
    <row r="2479" ht="12.75">
      <c r="BC2479"/>
    </row>
    <row r="2480" ht="12.75">
      <c r="BC2480"/>
    </row>
    <row r="2481" ht="12.75">
      <c r="BC2481"/>
    </row>
    <row r="2482" ht="12.75">
      <c r="BC2482"/>
    </row>
    <row r="2483" ht="12.75">
      <c r="BC2483"/>
    </row>
    <row r="2484" ht="12.75">
      <c r="BC2484"/>
    </row>
    <row r="2485" ht="12.75">
      <c r="BC2485"/>
    </row>
    <row r="2486" ht="12.75">
      <c r="BC2486"/>
    </row>
    <row r="2487" ht="12.75">
      <c r="BC2487"/>
    </row>
    <row r="2488" ht="12.75">
      <c r="BC2488"/>
    </row>
    <row r="2489" ht="12.75">
      <c r="BC2489"/>
    </row>
    <row r="2490" ht="12.75">
      <c r="BC2490"/>
    </row>
    <row r="2491" ht="12.75">
      <c r="BC2491"/>
    </row>
    <row r="2492" ht="12.75">
      <c r="BC2492"/>
    </row>
    <row r="2493" ht="12.75">
      <c r="BC2493"/>
    </row>
    <row r="2494" ht="12.75">
      <c r="BC2494"/>
    </row>
    <row r="2495" ht="12.75">
      <c r="BC2495"/>
    </row>
    <row r="2496" ht="12.75">
      <c r="BC2496"/>
    </row>
    <row r="2497" ht="12.75">
      <c r="BC2497"/>
    </row>
    <row r="2498" ht="12.75">
      <c r="BC2498"/>
    </row>
    <row r="2499" ht="12.75">
      <c r="BC2499"/>
    </row>
    <row r="2500" ht="12.75">
      <c r="BC2500"/>
    </row>
    <row r="2501" ht="12.75">
      <c r="BC2501"/>
    </row>
    <row r="2502" ht="12.75">
      <c r="BC2502"/>
    </row>
    <row r="2503" ht="12.75">
      <c r="BC2503"/>
    </row>
    <row r="2504" ht="12.75">
      <c r="BC2504"/>
    </row>
    <row r="2505" ht="12.75">
      <c r="BC2505"/>
    </row>
    <row r="2506" ht="12.75">
      <c r="BC2506"/>
    </row>
    <row r="2507" ht="12.75">
      <c r="BC2507"/>
    </row>
    <row r="2508" ht="12.75">
      <c r="BC2508"/>
    </row>
    <row r="2509" ht="12.75">
      <c r="BC2509"/>
    </row>
    <row r="2510" ht="12.75">
      <c r="BC2510"/>
    </row>
    <row r="2511" ht="12.75">
      <c r="BC2511"/>
    </row>
    <row r="2512" ht="12.75">
      <c r="BC2512"/>
    </row>
    <row r="2513" ht="12.75">
      <c r="BC2513"/>
    </row>
    <row r="2514" ht="12.75">
      <c r="BC2514"/>
    </row>
    <row r="2515" ht="12.75">
      <c r="BC2515"/>
    </row>
    <row r="2516" ht="12.75">
      <c r="BC2516"/>
    </row>
    <row r="2517" ht="12.75">
      <c r="BC2517"/>
    </row>
    <row r="2518" ht="12.75">
      <c r="BC2518"/>
    </row>
    <row r="2519" ht="12.75">
      <c r="BC2519"/>
    </row>
    <row r="2520" ht="12.75">
      <c r="BC2520"/>
    </row>
    <row r="2521" ht="12.75">
      <c r="BC2521"/>
    </row>
    <row r="2522" ht="12.75">
      <c r="BC2522"/>
    </row>
    <row r="2523" ht="12.75">
      <c r="BC2523"/>
    </row>
    <row r="2524" ht="12.75">
      <c r="BC2524"/>
    </row>
    <row r="2525" ht="12.75">
      <c r="BC2525"/>
    </row>
    <row r="2526" ht="12.75">
      <c r="BC2526"/>
    </row>
    <row r="2527" ht="12.75">
      <c r="BC2527"/>
    </row>
    <row r="2528" ht="12.75">
      <c r="BC2528"/>
    </row>
    <row r="2529" ht="12.75">
      <c r="BC2529"/>
    </row>
    <row r="2530" ht="12.75">
      <c r="BC2530"/>
    </row>
    <row r="2531" ht="12.75">
      <c r="BC2531"/>
    </row>
    <row r="2532" ht="12.75">
      <c r="BC2532"/>
    </row>
    <row r="2533" ht="12.75">
      <c r="BC2533"/>
    </row>
    <row r="2534" ht="12.75">
      <c r="BC2534"/>
    </row>
    <row r="2535" ht="12.75">
      <c r="BC2535"/>
    </row>
    <row r="2536" ht="12.75">
      <c r="BC2536"/>
    </row>
    <row r="2537" ht="12.75">
      <c r="BC2537"/>
    </row>
    <row r="2538" ht="12.75">
      <c r="BC2538"/>
    </row>
    <row r="2539" ht="12.75">
      <c r="BC2539"/>
    </row>
    <row r="2540" ht="12.75">
      <c r="BC2540"/>
    </row>
    <row r="2541" ht="12.75">
      <c r="BC2541"/>
    </row>
    <row r="2542" ht="12.75">
      <c r="BC2542"/>
    </row>
    <row r="2543" ht="12.75">
      <c r="BC2543"/>
    </row>
    <row r="2544" ht="12.75">
      <c r="BC2544"/>
    </row>
    <row r="2545" ht="12.75">
      <c r="BC2545"/>
    </row>
    <row r="2546" ht="12.75">
      <c r="BC2546"/>
    </row>
    <row r="2547" ht="12.75">
      <c r="BC2547"/>
    </row>
    <row r="2548" ht="12.75">
      <c r="BC2548"/>
    </row>
    <row r="2549" ht="12.75">
      <c r="BC2549"/>
    </row>
    <row r="2550" ht="12.75">
      <c r="BC2550"/>
    </row>
    <row r="2551" ht="12.75">
      <c r="BC2551"/>
    </row>
    <row r="2552" ht="12.75">
      <c r="BC2552"/>
    </row>
    <row r="2553" ht="12.75">
      <c r="BC2553"/>
    </row>
    <row r="2554" ht="12.75">
      <c r="BC2554"/>
    </row>
    <row r="2555" ht="12.75">
      <c r="BC2555"/>
    </row>
    <row r="2556" ht="12.75">
      <c r="BC2556"/>
    </row>
    <row r="2557" ht="12.75">
      <c r="BC2557"/>
    </row>
    <row r="2558" ht="12.75">
      <c r="BC2558"/>
    </row>
    <row r="2559" ht="12.75">
      <c r="BC2559"/>
    </row>
    <row r="2560" ht="12.75">
      <c r="BC2560"/>
    </row>
    <row r="2561" ht="12.75">
      <c r="BC2561"/>
    </row>
    <row r="2562" ht="12.75">
      <c r="BC2562"/>
    </row>
    <row r="2563" ht="12.75">
      <c r="BC2563"/>
    </row>
    <row r="2564" ht="12.75">
      <c r="BC2564"/>
    </row>
    <row r="2565" ht="12.75">
      <c r="BC2565"/>
    </row>
    <row r="2566" ht="12.75">
      <c r="BC2566"/>
    </row>
    <row r="2567" ht="12.75">
      <c r="BC2567"/>
    </row>
    <row r="2568" ht="12.75">
      <c r="BC2568"/>
    </row>
    <row r="2569" ht="12.75">
      <c r="BC2569"/>
    </row>
    <row r="2570" ht="12.75">
      <c r="BC2570"/>
    </row>
    <row r="2571" ht="12.75">
      <c r="BC2571"/>
    </row>
    <row r="2572" ht="12.75">
      <c r="BC2572"/>
    </row>
    <row r="2573" ht="12.75">
      <c r="BC2573"/>
    </row>
    <row r="2574" ht="12.75">
      <c r="BC2574"/>
    </row>
    <row r="2575" ht="12.75">
      <c r="BC2575"/>
    </row>
    <row r="2576" ht="12.75">
      <c r="BC2576"/>
    </row>
    <row r="2577" ht="12.75">
      <c r="BC2577"/>
    </row>
    <row r="2578" ht="12.75">
      <c r="BC2578"/>
    </row>
    <row r="2579" ht="12.75">
      <c r="BC2579"/>
    </row>
    <row r="2580" ht="12.75">
      <c r="BC2580"/>
    </row>
    <row r="2581" ht="12.75">
      <c r="BC2581"/>
    </row>
    <row r="2582" ht="12.75">
      <c r="BC2582"/>
    </row>
    <row r="2583" ht="12.75">
      <c r="BC2583"/>
    </row>
    <row r="2584" ht="12.75">
      <c r="BC2584"/>
    </row>
    <row r="2585" ht="12.75">
      <c r="BC2585"/>
    </row>
    <row r="2586" ht="12.75">
      <c r="BC2586"/>
    </row>
    <row r="2587" ht="12.75">
      <c r="BC2587"/>
    </row>
    <row r="2588" ht="12.75">
      <c r="BC2588"/>
    </row>
    <row r="2589" ht="12.75">
      <c r="BC2589"/>
    </row>
    <row r="2590" ht="12.75">
      <c r="BC2590"/>
    </row>
    <row r="2591" ht="12.75">
      <c r="BC2591"/>
    </row>
    <row r="2592" ht="12.75">
      <c r="BC2592"/>
    </row>
    <row r="2593" ht="12.75">
      <c r="BC2593"/>
    </row>
    <row r="2594" ht="12.75">
      <c r="BC2594"/>
    </row>
    <row r="2595" ht="12.75">
      <c r="BC2595"/>
    </row>
    <row r="2596" ht="12.75">
      <c r="BC2596"/>
    </row>
    <row r="2597" ht="12.75">
      <c r="BC2597"/>
    </row>
    <row r="2598" ht="12.75">
      <c r="BC2598"/>
    </row>
    <row r="2599" ht="12.75">
      <c r="BC2599"/>
    </row>
    <row r="2600" ht="12.75">
      <c r="BC2600"/>
    </row>
    <row r="2601" ht="12.75">
      <c r="BC2601"/>
    </row>
    <row r="2602" ht="12.75">
      <c r="BC2602"/>
    </row>
    <row r="2603" ht="12.75">
      <c r="BC2603"/>
    </row>
    <row r="2604" ht="12.75">
      <c r="BC2604"/>
    </row>
    <row r="2605" ht="12.75">
      <c r="BC2605"/>
    </row>
    <row r="2606" ht="12.75">
      <c r="BC2606"/>
    </row>
    <row r="2607" ht="12.75">
      <c r="BC2607"/>
    </row>
    <row r="2608" ht="12.75">
      <c r="BC2608"/>
    </row>
    <row r="2609" ht="12.75">
      <c r="BC2609"/>
    </row>
    <row r="2610" ht="12.75">
      <c r="BC2610"/>
    </row>
    <row r="2611" ht="12.75">
      <c r="BC2611"/>
    </row>
    <row r="2612" ht="12.75">
      <c r="BC2612"/>
    </row>
    <row r="2613" ht="12.75">
      <c r="BC2613"/>
    </row>
    <row r="2614" ht="12.75">
      <c r="BC2614"/>
    </row>
    <row r="2615" ht="12.75">
      <c r="BC2615"/>
    </row>
    <row r="2616" ht="12.75">
      <c r="BC2616"/>
    </row>
    <row r="2617" ht="12.75">
      <c r="BC2617"/>
    </row>
    <row r="2618" ht="12.75">
      <c r="BC2618"/>
    </row>
    <row r="2619" ht="12.75">
      <c r="BC2619"/>
    </row>
    <row r="2620" ht="12.75">
      <c r="BC2620"/>
    </row>
    <row r="2621" ht="12.75">
      <c r="BC2621"/>
    </row>
    <row r="2622" ht="12.75">
      <c r="BC2622"/>
    </row>
    <row r="2623" ht="12.75">
      <c r="BC2623"/>
    </row>
    <row r="2624" ht="12.75">
      <c r="BC2624"/>
    </row>
    <row r="2625" ht="12.75">
      <c r="BC2625"/>
    </row>
    <row r="2626" ht="12.75">
      <c r="BC2626"/>
    </row>
    <row r="2627" ht="12.75">
      <c r="BC2627"/>
    </row>
    <row r="2628" ht="12.75">
      <c r="BC2628"/>
    </row>
    <row r="2629" ht="12.75">
      <c r="BC2629"/>
    </row>
    <row r="2630" ht="12.75">
      <c r="BC2630"/>
    </row>
    <row r="2631" ht="12.75">
      <c r="BC2631"/>
    </row>
    <row r="2632" ht="12.75">
      <c r="BC2632"/>
    </row>
    <row r="2633" ht="12.75">
      <c r="BC2633"/>
    </row>
    <row r="2634" ht="12.75">
      <c r="BC2634"/>
    </row>
    <row r="2635" ht="12.75">
      <c r="BC2635"/>
    </row>
    <row r="2636" ht="12.75">
      <c r="BC2636"/>
    </row>
    <row r="2637" ht="12.75">
      <c r="BC2637"/>
    </row>
    <row r="2638" ht="12.75">
      <c r="BC2638"/>
    </row>
    <row r="2639" ht="12.75">
      <c r="BC2639"/>
    </row>
    <row r="2640" ht="12.75">
      <c r="BC2640"/>
    </row>
    <row r="2641" ht="12.75">
      <c r="BC2641"/>
    </row>
    <row r="2642" ht="12.75">
      <c r="BC2642"/>
    </row>
    <row r="2643" ht="12.75">
      <c r="BC2643"/>
    </row>
    <row r="2644" ht="12.75">
      <c r="BC2644"/>
    </row>
    <row r="2645" ht="12.75">
      <c r="BC2645"/>
    </row>
    <row r="2646" ht="12.75">
      <c r="BC2646"/>
    </row>
    <row r="2647" ht="12.75">
      <c r="BC2647"/>
    </row>
    <row r="2648" ht="12.75">
      <c r="BC2648"/>
    </row>
    <row r="2649" ht="12.75">
      <c r="BC2649"/>
    </row>
    <row r="2650" ht="12.75">
      <c r="BC2650"/>
    </row>
    <row r="2651" ht="12.75">
      <c r="BC2651"/>
    </row>
    <row r="2652" ht="12.75">
      <c r="BC2652"/>
    </row>
    <row r="2653" ht="12.75">
      <c r="BC2653"/>
    </row>
    <row r="2654" ht="12.75">
      <c r="BC2654"/>
    </row>
    <row r="2655" ht="12.75">
      <c r="BC2655"/>
    </row>
    <row r="2656" ht="12.75">
      <c r="BC2656"/>
    </row>
    <row r="2657" ht="12.75">
      <c r="BC2657"/>
    </row>
    <row r="2658" ht="12.75">
      <c r="BC2658"/>
    </row>
    <row r="2659" ht="12.75">
      <c r="BC2659"/>
    </row>
    <row r="2660" ht="12.75">
      <c r="BC2660"/>
    </row>
    <row r="2661" ht="12.75">
      <c r="BC2661"/>
    </row>
    <row r="2662" ht="12.75">
      <c r="BC2662"/>
    </row>
    <row r="2663" ht="12.75">
      <c r="BC2663"/>
    </row>
    <row r="2664" ht="12.75">
      <c r="BC2664"/>
    </row>
    <row r="2665" ht="12.75">
      <c r="BC2665"/>
    </row>
    <row r="2666" ht="12.75">
      <c r="BC2666"/>
    </row>
    <row r="2667" ht="12.75">
      <c r="BC2667"/>
    </row>
    <row r="2668" ht="12.75">
      <c r="BC2668"/>
    </row>
    <row r="2669" ht="12.75">
      <c r="BC2669"/>
    </row>
    <row r="2670" ht="12.75">
      <c r="BC2670"/>
    </row>
    <row r="2671" ht="12.75">
      <c r="BC2671"/>
    </row>
    <row r="2672" ht="12.75">
      <c r="BC2672"/>
    </row>
    <row r="2673" ht="12.75">
      <c r="BC2673"/>
    </row>
    <row r="2674" ht="12.75">
      <c r="BC2674"/>
    </row>
    <row r="2675" ht="12.75">
      <c r="BC2675"/>
    </row>
    <row r="2676" ht="12.75">
      <c r="BC2676"/>
    </row>
    <row r="2677" ht="12.75">
      <c r="BC2677"/>
    </row>
    <row r="2678" ht="12.75">
      <c r="BC2678"/>
    </row>
    <row r="2679" ht="12.75">
      <c r="BC2679"/>
    </row>
    <row r="2680" ht="12.75">
      <c r="BC2680"/>
    </row>
    <row r="2681" ht="12.75">
      <c r="BC2681"/>
    </row>
    <row r="2682" ht="12.75">
      <c r="BC2682"/>
    </row>
    <row r="2683" ht="12.75">
      <c r="BC2683"/>
    </row>
    <row r="2684" ht="12.75">
      <c r="BC2684"/>
    </row>
    <row r="2685" ht="12.75">
      <c r="BC2685"/>
    </row>
    <row r="2686" ht="12.75">
      <c r="BC2686"/>
    </row>
    <row r="2687" ht="12.75">
      <c r="BC2687"/>
    </row>
    <row r="2688" ht="12.75">
      <c r="BC2688"/>
    </row>
    <row r="2689" ht="12.75">
      <c r="BC2689"/>
    </row>
    <row r="2690" ht="12.75">
      <c r="BC2690"/>
    </row>
    <row r="2691" ht="12.75">
      <c r="BC2691"/>
    </row>
    <row r="2692" ht="12.75">
      <c r="BC2692"/>
    </row>
    <row r="2693" ht="12.75">
      <c r="BC2693"/>
    </row>
    <row r="2694" ht="12.75">
      <c r="BC2694"/>
    </row>
    <row r="2695" ht="12.75">
      <c r="BC2695"/>
    </row>
    <row r="2696" ht="12.75">
      <c r="BC2696"/>
    </row>
    <row r="2697" ht="12.75">
      <c r="BC2697"/>
    </row>
    <row r="2698" ht="12.75">
      <c r="BC2698"/>
    </row>
    <row r="2699" ht="12.75">
      <c r="BC2699"/>
    </row>
    <row r="2700" ht="12.75">
      <c r="BC2700"/>
    </row>
    <row r="2701" ht="12.75">
      <c r="BC2701"/>
    </row>
    <row r="2702" ht="12.75">
      <c r="BC2702"/>
    </row>
    <row r="2703" ht="12.75">
      <c r="BC2703"/>
    </row>
    <row r="2704" ht="12.75">
      <c r="BC2704"/>
    </row>
    <row r="2705" ht="12.75">
      <c r="BC2705"/>
    </row>
    <row r="2706" ht="12.75">
      <c r="BC2706"/>
    </row>
    <row r="2707" ht="12.75">
      <c r="BC2707"/>
    </row>
    <row r="2708" ht="12.75">
      <c r="BC2708"/>
    </row>
    <row r="2709" ht="12.75">
      <c r="BC2709"/>
    </row>
    <row r="2710" ht="12.75">
      <c r="BC2710"/>
    </row>
    <row r="2711" ht="12.75">
      <c r="BC2711"/>
    </row>
    <row r="2712" ht="12.75">
      <c r="BC2712"/>
    </row>
    <row r="2713" ht="12.75">
      <c r="BC2713"/>
    </row>
    <row r="2714" ht="12.75">
      <c r="BC2714"/>
    </row>
    <row r="2715" ht="12.75">
      <c r="BC2715"/>
    </row>
    <row r="2716" ht="12.75">
      <c r="BC2716"/>
    </row>
    <row r="2717" ht="12.75">
      <c r="BC2717"/>
    </row>
    <row r="2718" ht="12.75">
      <c r="BC2718"/>
    </row>
    <row r="2719" ht="12.75">
      <c r="BC2719"/>
    </row>
    <row r="2720" ht="12.75">
      <c r="BC2720"/>
    </row>
    <row r="2721" ht="12.75">
      <c r="BC2721"/>
    </row>
    <row r="2722" ht="12.75">
      <c r="BC2722"/>
    </row>
    <row r="2723" ht="12.75">
      <c r="BC2723"/>
    </row>
    <row r="2724" ht="12.75">
      <c r="BC2724"/>
    </row>
    <row r="2725" ht="12.75">
      <c r="BC2725"/>
    </row>
    <row r="2726" ht="12.75">
      <c r="BC2726"/>
    </row>
    <row r="2727" ht="12.75">
      <c r="BC2727"/>
    </row>
    <row r="2728" ht="12.75">
      <c r="BC2728"/>
    </row>
    <row r="2729" ht="12.75">
      <c r="BC2729"/>
    </row>
    <row r="2730" ht="12.75">
      <c r="BC2730"/>
    </row>
    <row r="2731" ht="12.75">
      <c r="BC2731"/>
    </row>
    <row r="2732" ht="12.75">
      <c r="BC2732"/>
    </row>
    <row r="2733" ht="12.75">
      <c r="BC2733"/>
    </row>
    <row r="2734" ht="12.75">
      <c r="BC2734"/>
    </row>
    <row r="2735" ht="12.75">
      <c r="BC2735"/>
    </row>
    <row r="2736" ht="12.75">
      <c r="BC2736"/>
    </row>
    <row r="2737" ht="12.75">
      <c r="BC2737"/>
    </row>
    <row r="2738" ht="12.75">
      <c r="BC2738"/>
    </row>
    <row r="2739" ht="12.75">
      <c r="BC2739"/>
    </row>
    <row r="2740" ht="12.75">
      <c r="BC2740"/>
    </row>
    <row r="2741" ht="12.75">
      <c r="BC2741"/>
    </row>
    <row r="2742" ht="12.75">
      <c r="BC2742"/>
    </row>
    <row r="2743" ht="12.75">
      <c r="BC2743"/>
    </row>
    <row r="2744" ht="12.75">
      <c r="BC2744"/>
    </row>
    <row r="2745" ht="12.75">
      <c r="BC2745"/>
    </row>
    <row r="2746" ht="12.75">
      <c r="BC2746"/>
    </row>
    <row r="2747" ht="12.75">
      <c r="BC2747"/>
    </row>
    <row r="2748" ht="12.75">
      <c r="BC2748"/>
    </row>
    <row r="2749" ht="12.75">
      <c r="BC2749"/>
    </row>
    <row r="2750" ht="12.75">
      <c r="BC2750"/>
    </row>
    <row r="2751" ht="12.75">
      <c r="BC2751"/>
    </row>
    <row r="2752" ht="12.75">
      <c r="BC2752"/>
    </row>
    <row r="2753" ht="12.75">
      <c r="BC2753"/>
    </row>
    <row r="2754" ht="12.75">
      <c r="BC2754"/>
    </row>
    <row r="2755" ht="12.75">
      <c r="BC2755"/>
    </row>
    <row r="2756" ht="12.75">
      <c r="BC2756"/>
    </row>
    <row r="2757" ht="12.75">
      <c r="BC2757"/>
    </row>
    <row r="2758" ht="12.75">
      <c r="BC2758"/>
    </row>
    <row r="2759" ht="12.75">
      <c r="BC2759"/>
    </row>
    <row r="2760" ht="12.75">
      <c r="BC2760"/>
    </row>
    <row r="2761" ht="12.75">
      <c r="BC2761"/>
    </row>
    <row r="2762" ht="12.75">
      <c r="BC2762"/>
    </row>
    <row r="2763" ht="12.75">
      <c r="BC2763"/>
    </row>
    <row r="2764" ht="12.75">
      <c r="BC2764"/>
    </row>
    <row r="2765" ht="12.75">
      <c r="BC2765"/>
    </row>
    <row r="2766" ht="12.75">
      <c r="BC2766"/>
    </row>
    <row r="2767" ht="12.75">
      <c r="BC2767"/>
    </row>
    <row r="2768" ht="12.75">
      <c r="BC2768"/>
    </row>
    <row r="2769" ht="12.75">
      <c r="BC2769"/>
    </row>
    <row r="2770" ht="12.75">
      <c r="BC2770"/>
    </row>
    <row r="2771" ht="12.75">
      <c r="BC2771"/>
    </row>
    <row r="2772" ht="12.75">
      <c r="BC2772"/>
    </row>
    <row r="2773" ht="12.75">
      <c r="BC2773"/>
    </row>
    <row r="2774" ht="12.75">
      <c r="BC2774"/>
    </row>
    <row r="2775" ht="12.75">
      <c r="BC2775"/>
    </row>
    <row r="2776" ht="12.75">
      <c r="BC2776"/>
    </row>
    <row r="2777" ht="12.75">
      <c r="BC2777"/>
    </row>
    <row r="2778" ht="12.75">
      <c r="BC2778"/>
    </row>
    <row r="2779" ht="12.75">
      <c r="BC2779"/>
    </row>
    <row r="2780" ht="12.75">
      <c r="BC2780"/>
    </row>
    <row r="2781" ht="12.75">
      <c r="BC2781"/>
    </row>
    <row r="2782" ht="12.75">
      <c r="BC2782"/>
    </row>
    <row r="2783" ht="12.75">
      <c r="BC2783"/>
    </row>
    <row r="2784" ht="12.75">
      <c r="BC2784"/>
    </row>
    <row r="2785" ht="12.75">
      <c r="BC2785"/>
    </row>
    <row r="2786" ht="12.75">
      <c r="BC2786"/>
    </row>
    <row r="2787" ht="12.75">
      <c r="BC2787"/>
    </row>
    <row r="2788" ht="12.75">
      <c r="BC2788"/>
    </row>
    <row r="2789" ht="12.75">
      <c r="BC2789"/>
    </row>
    <row r="2790" ht="12.75">
      <c r="BC2790"/>
    </row>
    <row r="2791" ht="12.75">
      <c r="BC2791"/>
    </row>
    <row r="2792" ht="12.75">
      <c r="BC2792"/>
    </row>
    <row r="2793" ht="12.75">
      <c r="BC2793"/>
    </row>
    <row r="2794" ht="12.75">
      <c r="BC2794"/>
    </row>
    <row r="2795" ht="12.75">
      <c r="BC2795"/>
    </row>
    <row r="2796" ht="12.75">
      <c r="BC2796"/>
    </row>
    <row r="2797" ht="12.75">
      <c r="BC2797"/>
    </row>
    <row r="2798" ht="12.75">
      <c r="BC2798"/>
    </row>
    <row r="2799" ht="12.75">
      <c r="BC2799"/>
    </row>
    <row r="2800" ht="12.75">
      <c r="BC2800"/>
    </row>
    <row r="2801" ht="12.75">
      <c r="BC2801"/>
    </row>
    <row r="2802" ht="12.75">
      <c r="BC2802"/>
    </row>
    <row r="2803" ht="12.75">
      <c r="BC2803"/>
    </row>
    <row r="2804" ht="12.75">
      <c r="BC2804"/>
    </row>
    <row r="2805" ht="12.75">
      <c r="BC2805"/>
    </row>
    <row r="2806" ht="12.75">
      <c r="BC2806"/>
    </row>
    <row r="2807" ht="12.75">
      <c r="BC2807"/>
    </row>
    <row r="2808" ht="12.75">
      <c r="BC2808"/>
    </row>
    <row r="2809" ht="12.75">
      <c r="BC2809"/>
    </row>
    <row r="2810" ht="12.75">
      <c r="BC2810"/>
    </row>
    <row r="2811" ht="12.75">
      <c r="BC2811"/>
    </row>
    <row r="2812" ht="12.75">
      <c r="BC2812"/>
    </row>
  </sheetData>
  <sheetProtection/>
  <mergeCells count="70">
    <mergeCell ref="BA13:BA15"/>
    <mergeCell ref="BB13:BB15"/>
    <mergeCell ref="B1:E1"/>
    <mergeCell ref="M1:P1"/>
    <mergeCell ref="S1:AP2"/>
    <mergeCell ref="B2:E2"/>
    <mergeCell ref="B3:E3"/>
    <mergeCell ref="S3:AP4"/>
    <mergeCell ref="B4:E4"/>
    <mergeCell ref="M4:R4"/>
    <mergeCell ref="B5:E5"/>
    <mergeCell ref="M5:O5"/>
    <mergeCell ref="P5:R5"/>
    <mergeCell ref="Y5:AB5"/>
    <mergeCell ref="AC5:AF5"/>
    <mergeCell ref="AH5:AP5"/>
    <mergeCell ref="B6:E6"/>
    <mergeCell ref="S6:AG6"/>
    <mergeCell ref="AH6:AP6"/>
    <mergeCell ref="B7:E7"/>
    <mergeCell ref="S7:AG7"/>
    <mergeCell ref="C9:V9"/>
    <mergeCell ref="C10:G10"/>
    <mergeCell ref="H11:AZ11"/>
    <mergeCell ref="H12:AZ12"/>
    <mergeCell ref="A13:A15"/>
    <mergeCell ref="B13:B15"/>
    <mergeCell ref="C13:C15"/>
    <mergeCell ref="D13:D15"/>
    <mergeCell ref="E13:E15"/>
    <mergeCell ref="F13:F15"/>
    <mergeCell ref="G13:G15"/>
    <mergeCell ref="H13:H15"/>
    <mergeCell ref="I13:O13"/>
    <mergeCell ref="P13:S13"/>
    <mergeCell ref="T13:W13"/>
    <mergeCell ref="X13:AA13"/>
    <mergeCell ref="AB13:AS13"/>
    <mergeCell ref="I14:J14"/>
    <mergeCell ref="M14:M15"/>
    <mergeCell ref="N14:N15"/>
    <mergeCell ref="O14:O15"/>
    <mergeCell ref="AT13:AT15"/>
    <mergeCell ref="AU13:AU15"/>
    <mergeCell ref="AV13:AW13"/>
    <mergeCell ref="AX13:AX15"/>
    <mergeCell ref="AY13:AZ13"/>
    <mergeCell ref="BC13:BC15"/>
    <mergeCell ref="AV14:AV15"/>
    <mergeCell ref="AW14:AW15"/>
    <mergeCell ref="AY14:AY15"/>
    <mergeCell ref="AZ14:AZ15"/>
    <mergeCell ref="P14:P15"/>
    <mergeCell ref="Q14:Q15"/>
    <mergeCell ref="R14:R15"/>
    <mergeCell ref="S14:S15"/>
    <mergeCell ref="T14:T15"/>
    <mergeCell ref="U14:U15"/>
    <mergeCell ref="V14:V15"/>
    <mergeCell ref="W14:W15"/>
    <mergeCell ref="X14:Z14"/>
    <mergeCell ref="AA14:AA15"/>
    <mergeCell ref="AB14:AF14"/>
    <mergeCell ref="AG14:AJ14"/>
    <mergeCell ref="AK14:AK15"/>
    <mergeCell ref="AL14:AL15"/>
    <mergeCell ref="AM14:AN14"/>
    <mergeCell ref="AO14:AQ14"/>
    <mergeCell ref="AR14:AR15"/>
    <mergeCell ref="AS14:AS15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minobraz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minobraz</dc:creator>
  <cp:keywords/>
  <dc:description/>
  <cp:lastModifiedBy>user</cp:lastModifiedBy>
  <cp:lastPrinted>2014-09-20T07:05:00Z</cp:lastPrinted>
  <dcterms:created xsi:type="dcterms:W3CDTF">2009-01-14T06:58:49Z</dcterms:created>
  <dcterms:modified xsi:type="dcterms:W3CDTF">2014-09-27T09:54:06Z</dcterms:modified>
  <cp:category/>
  <cp:version/>
  <cp:contentType/>
  <cp:contentStatus/>
</cp:coreProperties>
</file>